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720"/>
  </bookViews>
  <sheets>
    <sheet name="002 pr. asignavimai" sheetId="3" r:id="rId1"/>
    <sheet name="002 pr.vert.krit.suvestinė" sheetId="4" r:id="rId2"/>
  </sheets>
  <definedNames>
    <definedName name="_xlnm.Print_Area" localSheetId="0">'002 pr. asignavimai'!$A$1:$R$118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" i="3" l="1"/>
  <c r="I60" i="3"/>
  <c r="I61" i="3"/>
  <c r="I54" i="3"/>
  <c r="I22" i="3"/>
  <c r="I67" i="3" l="1"/>
  <c r="H67" i="3"/>
  <c r="J67" i="3"/>
  <c r="K67" i="3"/>
  <c r="G67" i="3"/>
  <c r="G68" i="3" s="1"/>
  <c r="H112" i="3"/>
  <c r="I112" i="3"/>
  <c r="J112" i="3"/>
  <c r="K112" i="3"/>
  <c r="G112" i="3"/>
  <c r="H111" i="3" l="1"/>
  <c r="I111" i="3"/>
  <c r="J111" i="3"/>
  <c r="K111" i="3"/>
  <c r="G111" i="3"/>
  <c r="H109" i="3"/>
  <c r="I109" i="3"/>
  <c r="J109" i="3"/>
  <c r="K109" i="3"/>
  <c r="G109" i="3"/>
  <c r="H108" i="3"/>
  <c r="I108" i="3"/>
  <c r="J108" i="3"/>
  <c r="K108" i="3"/>
  <c r="G108" i="3"/>
  <c r="H106" i="3"/>
  <c r="I106" i="3"/>
  <c r="J106" i="3"/>
  <c r="K106" i="3"/>
  <c r="G106" i="3"/>
  <c r="H48" i="3" l="1"/>
  <c r="I48" i="3"/>
  <c r="J48" i="3"/>
  <c r="K48" i="3"/>
  <c r="G48" i="3"/>
  <c r="H40" i="3" l="1"/>
  <c r="I40" i="3"/>
  <c r="J40" i="3"/>
  <c r="K40" i="3"/>
  <c r="I27" i="3"/>
  <c r="G80" i="3" l="1"/>
  <c r="G51" i="3"/>
  <c r="G36" i="3" l="1"/>
  <c r="G35" i="3"/>
  <c r="G23" i="3"/>
  <c r="G22" i="3"/>
  <c r="G21" i="3"/>
  <c r="G20" i="3"/>
  <c r="G32" i="3" l="1"/>
  <c r="G40" i="3"/>
  <c r="F35" i="4"/>
  <c r="E35" i="4"/>
  <c r="D35" i="4"/>
  <c r="C35" i="4"/>
  <c r="B35" i="4"/>
  <c r="A35" i="4"/>
  <c r="S40" i="3" l="1"/>
  <c r="B47" i="4" l="1"/>
  <c r="C47" i="4"/>
  <c r="D47" i="4"/>
  <c r="E47" i="4"/>
  <c r="F47" i="4"/>
  <c r="A47" i="4"/>
  <c r="B46" i="4"/>
  <c r="B45" i="4"/>
  <c r="C45" i="4"/>
  <c r="D45" i="4"/>
  <c r="E45" i="4"/>
  <c r="F45" i="4"/>
  <c r="A45" i="4"/>
  <c r="B44" i="4"/>
  <c r="B43" i="4"/>
  <c r="C43" i="4"/>
  <c r="D43" i="4"/>
  <c r="E43" i="4"/>
  <c r="F43" i="4"/>
  <c r="A43" i="4"/>
  <c r="B42" i="4"/>
  <c r="B41" i="4"/>
  <c r="C41" i="4"/>
  <c r="D41" i="4"/>
  <c r="E41" i="4"/>
  <c r="F41" i="4"/>
  <c r="A41" i="4"/>
  <c r="B40" i="4"/>
  <c r="B39" i="4"/>
  <c r="C39" i="4"/>
  <c r="D39" i="4"/>
  <c r="E39" i="4"/>
  <c r="F39" i="4"/>
  <c r="A39" i="4"/>
  <c r="B38" i="4"/>
  <c r="B37" i="4"/>
  <c r="C37" i="4"/>
  <c r="D37" i="4"/>
  <c r="E37" i="4"/>
  <c r="F37" i="4"/>
  <c r="A37" i="4"/>
  <c r="B36" i="4"/>
  <c r="B34" i="4"/>
  <c r="B33" i="4"/>
  <c r="C33" i="4"/>
  <c r="D33" i="4"/>
  <c r="E33" i="4"/>
  <c r="F33" i="4"/>
  <c r="A33" i="4"/>
  <c r="B32" i="4"/>
  <c r="B31" i="4"/>
  <c r="C31" i="4"/>
  <c r="D31" i="4"/>
  <c r="E31" i="4"/>
  <c r="F31" i="4"/>
  <c r="A31" i="4"/>
  <c r="B30" i="4"/>
  <c r="B29" i="4"/>
  <c r="C29" i="4"/>
  <c r="D29" i="4"/>
  <c r="E29" i="4"/>
  <c r="F29" i="4"/>
  <c r="A29" i="4"/>
  <c r="B28" i="4"/>
  <c r="B26" i="4"/>
  <c r="C26" i="4"/>
  <c r="D26" i="4"/>
  <c r="E26" i="4"/>
  <c r="F26" i="4"/>
  <c r="B27" i="4"/>
  <c r="C27" i="4"/>
  <c r="D27" i="4"/>
  <c r="E27" i="4"/>
  <c r="F27" i="4"/>
  <c r="A27" i="4"/>
  <c r="A26" i="4"/>
  <c r="B25" i="4"/>
  <c r="B24" i="4"/>
  <c r="C24" i="4"/>
  <c r="D24" i="4"/>
  <c r="E24" i="4"/>
  <c r="F24" i="4"/>
  <c r="A24" i="4"/>
  <c r="B23" i="4"/>
  <c r="B21" i="4"/>
  <c r="C21" i="4"/>
  <c r="D21" i="4"/>
  <c r="E21" i="4"/>
  <c r="F21" i="4"/>
  <c r="B22" i="4"/>
  <c r="C22" i="4"/>
  <c r="D22" i="4"/>
  <c r="E22" i="4"/>
  <c r="F22" i="4"/>
  <c r="A22" i="4"/>
  <c r="A21" i="4"/>
  <c r="B20" i="4"/>
  <c r="B18" i="4"/>
  <c r="C18" i="4"/>
  <c r="D18" i="4"/>
  <c r="E18" i="4"/>
  <c r="F18" i="4"/>
  <c r="B19" i="4"/>
  <c r="C19" i="4"/>
  <c r="D19" i="4"/>
  <c r="E19" i="4"/>
  <c r="F19" i="4"/>
  <c r="A19" i="4"/>
  <c r="A18" i="4"/>
  <c r="B17" i="4"/>
  <c r="B16" i="4"/>
  <c r="C16" i="4"/>
  <c r="D16" i="4"/>
  <c r="E16" i="4"/>
  <c r="F16" i="4"/>
  <c r="A16" i="4"/>
  <c r="B15" i="4"/>
  <c r="B14" i="4"/>
  <c r="C14" i="4"/>
  <c r="D14" i="4"/>
  <c r="E14" i="4"/>
  <c r="F14" i="4"/>
  <c r="A14" i="4"/>
  <c r="B13" i="4"/>
  <c r="G84" i="3"/>
  <c r="H84" i="3"/>
  <c r="I84" i="3"/>
  <c r="J84" i="3"/>
  <c r="K84" i="3"/>
  <c r="K32" i="3"/>
  <c r="J32" i="3"/>
  <c r="I32" i="3"/>
  <c r="H32" i="3"/>
  <c r="S48" i="3" l="1"/>
  <c r="S67" i="3"/>
  <c r="S32" i="3"/>
  <c r="S84" i="3"/>
  <c r="K87" i="3"/>
  <c r="J87" i="3"/>
  <c r="I87" i="3"/>
  <c r="H87" i="3"/>
  <c r="G87" i="3"/>
  <c r="G88" i="3" s="1"/>
  <c r="K80" i="3"/>
  <c r="J80" i="3"/>
  <c r="I80" i="3"/>
  <c r="H80" i="3"/>
  <c r="H75" i="3"/>
  <c r="I75" i="3"/>
  <c r="J75" i="3"/>
  <c r="K75" i="3"/>
  <c r="G75" i="3"/>
  <c r="H72" i="3"/>
  <c r="I72" i="3"/>
  <c r="J72" i="3"/>
  <c r="K72" i="3"/>
  <c r="G72" i="3"/>
  <c r="H17" i="3"/>
  <c r="H68" i="3" s="1"/>
  <c r="I17" i="3"/>
  <c r="I68" i="3" s="1"/>
  <c r="J17" i="3"/>
  <c r="J68" i="3" s="1"/>
  <c r="K17" i="3"/>
  <c r="K68" i="3" s="1"/>
  <c r="S87" i="3" l="1"/>
  <c r="G76" i="3"/>
  <c r="H88" i="3"/>
  <c r="K88" i="3"/>
  <c r="J88" i="3"/>
  <c r="I88" i="3"/>
  <c r="S72" i="3"/>
  <c r="S75" i="3"/>
  <c r="S80" i="3"/>
  <c r="K76" i="3"/>
  <c r="J76" i="3"/>
  <c r="I76" i="3"/>
  <c r="H76" i="3"/>
  <c r="K97" i="3"/>
  <c r="J97" i="3"/>
  <c r="I97" i="3"/>
  <c r="H97" i="3"/>
  <c r="G97" i="3"/>
  <c r="H89" i="3" l="1"/>
  <c r="I89" i="3"/>
  <c r="J89" i="3"/>
  <c r="K89" i="3"/>
  <c r="I98" i="3"/>
  <c r="I99" i="3" s="1"/>
  <c r="I116" i="3"/>
  <c r="G98" i="3"/>
  <c r="G99" i="3" s="1"/>
  <c r="G116" i="3"/>
  <c r="H98" i="3"/>
  <c r="H99" i="3" s="1"/>
  <c r="H100" i="3" s="1"/>
  <c r="H116" i="3"/>
  <c r="J98" i="3"/>
  <c r="J99" i="3" s="1"/>
  <c r="J100" i="3" s="1"/>
  <c r="J116" i="3"/>
  <c r="K98" i="3"/>
  <c r="K99" i="3" s="1"/>
  <c r="K116" i="3"/>
  <c r="K100" i="3" l="1"/>
  <c r="I100" i="3"/>
  <c r="K115" i="3"/>
  <c r="J115" i="3"/>
  <c r="I115" i="3"/>
  <c r="H115" i="3"/>
  <c r="G115" i="3"/>
  <c r="J114" i="3" l="1"/>
  <c r="H114" i="3"/>
  <c r="K114" i="3"/>
  <c r="I114" i="3"/>
  <c r="G114" i="3"/>
  <c r="G17" i="3" l="1"/>
  <c r="G89" i="3" s="1"/>
  <c r="G100" i="3" s="1"/>
  <c r="S17" i="3" l="1"/>
  <c r="I117" i="3"/>
  <c r="I119" i="3"/>
  <c r="K119" i="3"/>
  <c r="K117" i="3"/>
  <c r="J117" i="3"/>
  <c r="J119" i="3"/>
  <c r="H117" i="3"/>
  <c r="G117" i="3"/>
  <c r="G119" i="3" l="1"/>
  <c r="H119" i="3" l="1"/>
</calcChain>
</file>

<file path=xl/sharedStrings.xml><?xml version="1.0" encoding="utf-8"?>
<sst xmlns="http://schemas.openxmlformats.org/spreadsheetml/2006/main" count="492" uniqueCount="169">
  <si>
    <t>01</t>
  </si>
  <si>
    <t>pavadinimas</t>
  </si>
  <si>
    <t>Iš viso uždaviniui</t>
  </si>
  <si>
    <t>Iš viso programai</t>
  </si>
  <si>
    <t>Finansavimo šaltinių suvestinė</t>
  </si>
  <si>
    <t>Finansavimo šaltiniai</t>
  </si>
  <si>
    <t>Iš jų pažangos priemonių lėšos</t>
  </si>
  <si>
    <t>Iš jų tęstinės veiklos priemonių lėšos</t>
  </si>
  <si>
    <t>Iš jų regioninių pažangos priemonių lėšos (bendra suma)</t>
  </si>
  <si>
    <t>Stebėsenos rodiklio kodas</t>
  </si>
  <si>
    <t>Iš viso tikslui</t>
  </si>
  <si>
    <t>Programos tikslo kodas ir pavadinimas</t>
  </si>
  <si>
    <t>Programos priemonės kodas ir pavadinimas</t>
  </si>
  <si>
    <t>Asignavimų valdytojo kodas</t>
  </si>
  <si>
    <t>mato vnt.</t>
  </si>
  <si>
    <t>02</t>
  </si>
  <si>
    <t>proc.</t>
  </si>
  <si>
    <t>vnt.</t>
  </si>
  <si>
    <t xml:space="preserve">Savivaldybės biudžeto lėšos </t>
  </si>
  <si>
    <t>SB</t>
  </si>
  <si>
    <t>SB (RP)</t>
  </si>
  <si>
    <t>SB (VB)</t>
  </si>
  <si>
    <t xml:space="preserve">Pajamos už prekes ir paslaugos </t>
  </si>
  <si>
    <t>SB (SP)</t>
  </si>
  <si>
    <t>Paskolos lėšos</t>
  </si>
  <si>
    <t>P</t>
  </si>
  <si>
    <t>Europos Sąjungos paramos lėšos</t>
  </si>
  <si>
    <t>ES</t>
  </si>
  <si>
    <t>ES (RP)</t>
  </si>
  <si>
    <t>x</t>
  </si>
  <si>
    <t>TP</t>
  </si>
  <si>
    <t>PP</t>
  </si>
  <si>
    <t>Iš viso priemonei:</t>
  </si>
  <si>
    <t>Savivaldybės biudžeto lėšos (prisidėjimas prie regioninių projektų)</t>
  </si>
  <si>
    <t>Europos Sąjungos paramos lėšos (regioniniai projektai)</t>
  </si>
  <si>
    <t>Tikrinimas</t>
  </si>
  <si>
    <t>Užtikrinti kompleksišką  ir subalansuotą savivaldybės raidą</t>
  </si>
  <si>
    <t>Kurti palankią  aplinką investicijoms ir gyvenimo gerovei</t>
  </si>
  <si>
    <t>V-002-01-01-01-01</t>
  </si>
  <si>
    <t>Parengtos projektinės dokumentacijos skaičius</t>
  </si>
  <si>
    <t>Projektinės veiklos organizavimas</t>
  </si>
  <si>
    <t>Įgyvendinamų projektų skaičius (2014-2020 m. periodo)</t>
  </si>
  <si>
    <t>Investicijų projektų, gavusių valstybės biudžeto dotaciją, skaičius (2014-2020 m. periodo)</t>
  </si>
  <si>
    <t>Įgyvendinamų projektų, numatytų 2022-2030 m. Telšių regiono plėtros plane, skaičius</t>
  </si>
  <si>
    <t>03</t>
  </si>
  <si>
    <t>R-002-01-01-01</t>
  </si>
  <si>
    <t>V-002-01-01-02-01</t>
  </si>
  <si>
    <t>V-002-01-01-02-02 (VB)</t>
  </si>
  <si>
    <t>04</t>
  </si>
  <si>
    <t>P-002-01-01-04-01</t>
  </si>
  <si>
    <t>Įgyvendinamų projektų skaičius (naujo finansavimo periodo)</t>
  </si>
  <si>
    <t>Investicijų ir kitų projektų vykdymas (naujo finansavimo periodo)</t>
  </si>
  <si>
    <t>Investicijų projektų, gavusių valstybės biudžeto dotaciją, skaičius (naujo finansavimo periodo)</t>
  </si>
  <si>
    <t>Sudaryti palankias sąlygas verslo plėtrai</t>
  </si>
  <si>
    <t>Bendradarbystės centro "Spiečius" veiklos organizavimas</t>
  </si>
  <si>
    <t>Smulkiojo ir vidutinio verslo subjektų rėmimas</t>
  </si>
  <si>
    <t>SVV subjektų, gavusių paramą, skaičius</t>
  </si>
  <si>
    <t>R-002-01-02-01</t>
  </si>
  <si>
    <t>V-002-01-02-01-01</t>
  </si>
  <si>
    <t>V-002-01-02-02-01</t>
  </si>
  <si>
    <t>Bendradarbystės centro „Spiečius“ narių skaičius</t>
  </si>
  <si>
    <t>asm.</t>
  </si>
  <si>
    <t>Skatinti bendruomeniškumą Plungės rajono savivaldybėje</t>
  </si>
  <si>
    <t>Bendruomeninės veiklos savivaldybėje stiprinimas</t>
  </si>
  <si>
    <t>2.1.2</t>
  </si>
  <si>
    <t>Plungės dekanato aptarnaujamų parapijų rėmimas</t>
  </si>
  <si>
    <t>R-002-01-03-01</t>
  </si>
  <si>
    <t>V-002-01-03-01-01</t>
  </si>
  <si>
    <t>V-002-01-03-03-01</t>
  </si>
  <si>
    <t>Paremtų religinių bendruomenių skaičius</t>
  </si>
  <si>
    <t>Bendruomenių skaičius, gavusių paramą vietos iniciatyvų įgyvendinimui</t>
  </si>
  <si>
    <t>Paremtų vietos inciatyvų skaičius</t>
  </si>
  <si>
    <t>Bendruomenių, dalyvavusių pažangos veikloje, skaičius</t>
  </si>
  <si>
    <t>Veikiančių SVV skaičius, tenkantis 1000 gyventojų</t>
  </si>
  <si>
    <t>Lėšų, pritrauktų iš išorinių finansavimo šaltinių, įgyvendinant investicinius ir kitus projektus, dalis</t>
  </si>
  <si>
    <t>002-01-01 Programos uždavinys (pažangos)</t>
  </si>
  <si>
    <t>002-01-01-01 Programos priemonė (tęstinė)</t>
  </si>
  <si>
    <t>002-01-01-02 Programos priemonė (tęstinė)</t>
  </si>
  <si>
    <t>002-01-01-04 Programos priemonė (pažangos)</t>
  </si>
  <si>
    <t>002-01-02-01 Programos priemonė (tęstinė)</t>
  </si>
  <si>
    <t>002-01-02-02 Programos priemonė (tęstinė)</t>
  </si>
  <si>
    <t>002-01-03-01 Programos priemonė (tęstinė)</t>
  </si>
  <si>
    <t>002-01-03-03 Programos priemonė (tęstinė)</t>
  </si>
  <si>
    <t>Investicijų  projektų, numatytų 2022-2030 m. Telšių regiono plėtros plane, vykdymas</t>
  </si>
  <si>
    <t>TE</t>
  </si>
  <si>
    <t>TI</t>
  </si>
  <si>
    <t>Įgyvendinamų tęstinių projektų skaičius (pereinamojo laikotarpio)</t>
  </si>
  <si>
    <t>Investicijų tęstinių projektų, gavusių valstybės biudžeto dotaciją, skaičius (pereinamojo laikotarpio)</t>
  </si>
  <si>
    <t>V-002-01-01-03-01</t>
  </si>
  <si>
    <t>V-002-01-01-03-02 (VB)</t>
  </si>
  <si>
    <t>P-002-01-01-05-01</t>
  </si>
  <si>
    <t>05</t>
  </si>
  <si>
    <t>TE - tęstinė veiklos priemonė, skirta 2014-2020 m. nacionalinei pažangos prgramai / ES fondų investicijų veiksmų programai įgyvendinti</t>
  </si>
  <si>
    <t>TI - tęstinė veiklos priemonė, pagal kurią planuojami tęstiniai investiciniai projektai (pereinamojo laikotarpio)</t>
  </si>
  <si>
    <t>* P - pažangos uždavinys, T - tęstinės veiklos uždavinys, RP - regiono pažangos priemonė (projektas), PP - pažangos priemonė (projektas), TP - tęstinės veiklos priemonė, NF - nefinansinė priemonė,</t>
  </si>
  <si>
    <t>RP</t>
  </si>
  <si>
    <t>002-01-01-03 Programos priemonė (tęstinė)</t>
  </si>
  <si>
    <t>002-01-01-05 Programos priemonė (pažangos)</t>
  </si>
  <si>
    <t>Užtikrinti darnų administracinės naštos mažinimo procesą</t>
  </si>
  <si>
    <t xml:space="preserve">Didinti bendradarbiavimą su institucijomis plečiant teikiamas elektronines paslaugas </t>
  </si>
  <si>
    <t>Sudarytų bendradarbiavimo tarp institucijų dėl teikiamų elektroninių paslaugų sutarčių ir/arba gautų prieigų skaičius</t>
  </si>
  <si>
    <t>Administracinės naštos mažinimo užtikrinimas</t>
  </si>
  <si>
    <t>Diegti naujas ir tobulinti veikiančias informacines sistemas</t>
  </si>
  <si>
    <t>1.4.1.</t>
  </si>
  <si>
    <t>Patobulintų veikiančių informacinių sistemų, kurios mažina administracinę naštą skaičius</t>
  </si>
  <si>
    <t>Valstybės biudžeto dotacijos lėšos</t>
  </si>
  <si>
    <t>2.1.7.</t>
  </si>
  <si>
    <t>NF</t>
  </si>
  <si>
    <t>002-01-03 Programos uždavinys (pažangos)</t>
  </si>
  <si>
    <t>002-02-01 Programos uždavinys (pažangos)</t>
  </si>
  <si>
    <t>002-02-01-01 Programos priemonė nefinansinė)</t>
  </si>
  <si>
    <t>002-02-01-02 Programos priemonė nefinansinė)</t>
  </si>
  <si>
    <t>Savivaldybės administracinės naštos mažinimo priemonių vykdymo plano įgyvendinimo lygis</t>
  </si>
  <si>
    <t>R-002-02-01-01</t>
  </si>
  <si>
    <t>P-002-02-01-01-01</t>
  </si>
  <si>
    <t>P-002-02-01-02-01</t>
  </si>
  <si>
    <t>T</t>
  </si>
  <si>
    <t>Bendruomeninių organizacijų veiklos rėmimas</t>
  </si>
  <si>
    <t>002-01-02 Programos uždavinys (tęstinis)</t>
  </si>
  <si>
    <t>002-01-03-02 Programos priemonė (pažangos)</t>
  </si>
  <si>
    <t>Uždavinio/ priemonės požymis *</t>
  </si>
  <si>
    <t>P-002-01-03-02-01 (SB/ VB)</t>
  </si>
  <si>
    <t>Investicijų ir kitų projektų, skirtų 2014-2020 m. nacionalinei pažangos programai/ ES fondų investicijų programai, vykdymas</t>
  </si>
  <si>
    <t>Tęstinių investicijų ir kitų projektų vykdymas (pereinamojo laikotarpio)</t>
  </si>
  <si>
    <t>Stebėsenos rodiklio</t>
  </si>
  <si>
    <t>Siektinos stebėsenos rodiklių reikšmės</t>
  </si>
  <si>
    <t>Savivaldybės strateginio plėtros plano rodiklis</t>
  </si>
  <si>
    <t>Programos uždavinio kodas ir pavadinimas</t>
  </si>
  <si>
    <t>2023-ųjų m. asignavimai ir kitos lėšos (projektas)</t>
  </si>
  <si>
    <t>Savivaldybės strateginio plėtros plano tikslo/ uždavinio/ priemonės kodas</t>
  </si>
  <si>
    <t>P-002-01-01-05-02 (VB)</t>
  </si>
  <si>
    <t xml:space="preserve">Bendrojo gyventojų sergamumo, tenkančios 1000-iui gyventojų (asm.), mažėjimas (palyginti su ataskaitiniais metais) (%); Išvengiamas mirtingumas (%); Suaugusiųjų gyventojų dalis, kurie savo sveikatą vertina kaip gerą ir labai gerą (%); Sutvarkytų sanitarinių mazgų ir valgyklų skaičiaus dalis (proc.); Mokyklų dalis, kuriose 100% yra sutvarkyti sanitariniai mazgai (%); Ikimokykliniame ir priešmokykliniame ugdyme dalyvaujančių 3-5 metų amžiaus vaikų dalis (%); Grupių dalis, kuriose vaikų skaičius neviršija Sveikatos apsaugos ministro įsakymu nustatytų higienos normų (%); Sukurtų paslaugų gavėjų vietų skaičius (vnt.); Šeimų, kurių socialinių paslaugų poreikiai buvo patenkinti (vnt.); Paslaugų poreikio tenkinimo dalis pagal paslaugų grupę (%); Vidutinis laukimo socialinio būsto nuomos sąrašuose laikas (metai); Asmenų ir šeimų, turinčių teisę į paramą būstui išsinuomoti, eilės dydis (vnt.); Gatvių su energija tausojančių apšvietimų dalis (%); Pramonės srityje veikiančių įmonių skaičius Plungės r. (vnt.); Viešosios paskirties pastatų, nemažesnės kaip B energinės klasės, dalis (%); Įvykdytų kraštovaizdžio tvarkymo projektų skaičius (vnt.); Išvalyto surinkto paviršinio vandens dalis nuo viso surinkto paviršinio vandens (%); Naujai suformuotų laisvalaikio paslaugų, erdvių skaičius (vnt.); Įgyvendintų renginių/projektų/ veiklų skaičius strateginėse vietose per metus (aktyvaus poilsio ir pramogų zona, Babrungo slėnio estrada, Mykolo Oginskio rūmų kompleksas) (vnt.); Dienų, kai vyksta renginiai strateginėse vietose (Babrungo slėnio estrada, aktyvaus poilsio ir pramogų zona, Mykolo Oginskio dvaro žirgynas), dalis nuo visų dienų (%); Renovuotų ir naujai įrengtų sporto infrastruktūros objektų skaičius (vnt.); Rinkodaros priemonių skaičius (vnt.); Įgyvendintų iniciatyvų, reikalingų siekiant kurortinės vietovės statuso, skaičius (vnt.); Vykdomų edukacinių / reprezentacinių paslaugų skaičius (vnt.); Lankytojų skaičius Mykolo Oginskio rūmų komplekse (vnt.) </t>
  </si>
  <si>
    <t xml:space="preserve">Bendrojo gyventojų sergamumo, tenkančios 1000-iui gyventojų (asm.), mažėjimas (palyginti su ataskaitiniais metais) (%); Išvengiamas mirtingumas (%); Suaugusiųjų gyventojų dalis, kurie savo sveikatą vertina kaip gerą ir labai gerą (%); Sukurtų paslaugų gavėjų vietų skaičius (vnt.); Šeimų, kurių socialinių paslaugų poreikiai buvo patenkinti (vnt.); Gatvių su energija tausojančių apšvietimų dalis (%); Viešosios paskirties pastatų, nemažesnės kaip B energinės klasės, dalis (%); Įvykdytų kraštovaizdžio tvarkymo projektų skaičius (vnt.); Išvalyto surinkto paviršinio vandens dalis nuo viso surinkto paviršinio vandens (%); Naujai suformuotų laisvalaikio paslaugų, erdvių skaičius (vnt.); Įgyvendintų renginių/projektų/ veiklų skaičius strateginėse vietose per metus (aktyvaus poilsio ir pramogų zona, Babrungo slėnio estrada, Mykolo Oginskio rūmų kompleksas) (vnt.); Dienų, kai vyksta renginiai strateginėse vietose (Babrungo slėnio estrada, aktyvaus poilsio ir pramogų zona, Mykolo Oginskio dvaro žirgynas), dalis nuo visų dienų (%); Rinkodaros priemonių skaičius (vnt.); Įgyvendintų iniciatyvų, reikalingų siekiant kurortinės vietovės statuso, skaičius (vnt.); Vykdomų edukacinių / reprezentacinių paslaugų skaičius (vnt.); Lankytojų skaičius Mykolo Oginskio rūmų komplekse (vnt.) </t>
  </si>
  <si>
    <t xml:space="preserve">Sutvarkytų sanitarinių mazgų ir valgyklų skaičiaus dalis (proc.); Mokyklų dalis, kuriose 100% yra sutvarkyti sanitariniai mazgai (%); Pramonės srityje veikiančių įmonių skaičius Plungės r. (vnt.); Renovuotų ir naujai įrengtų sporto infrastruktūros objektų skaičius (vnt.); Vykdomų edukacinių / reprezentacinių paslaugų skaičius (vnt.); Lankytojų skaičius Mykolo Oginskio rūmų komplekse (vnt.) </t>
  </si>
  <si>
    <t xml:space="preserve">Sutvarkytų sanitarinių mazgų ir valgyklų skaičiaus dalis (proc.); Mokyklų dalis, kuriose 100% yra sutvarkyti sanitariniai mazgai (%); Ikimokykliniame ir priešmokykliniame ugdyme dalyvaujančių 3-5 metų amžiaus vaikų dalis (%); Grupių dalis, kuriose vaikų skaičius neviršija Sveikatos apsaugos ministro įsakymu nustatytų higienos normų (%); Paslaugų poreikio tenkinimo dalis pagal paslaugų grupę (%); Vidutinis laukimo socialinio būsto nuomos sąrašuose laikas (metai); Asmenų ir šeimų, turinčių teisę į paramą būstui išsinuomoti, eilės dydis (vnt.); Pramonės srityje veikiančių įmonių skaičius Plungės r. (vnt.); Įgyvendintų iniciatyvų, reikalingų siekiant kurortinės vietovės statuso, skaičius (vnt.) </t>
  </si>
  <si>
    <t xml:space="preserve">Paslaugų poreikio tenkinimo dalis pagal paslaugų grupę (%); Viešosios paskirties pastatų, nemažesnės kaip B energinės klasės, dalis (%); Įgyvendintų renginių/projektų/ veiklų skaičius strateginėse vietose per metus (aktyvaus poilsio ir pramogų zona, Babrungo slėnio estrada, Mykolo Oginskio rūmų kompleksas) (vnt.); Dienų, kai vyksta renginiai strateginėse vietose (Babrungo slėnio estrada, aktyvaus poilsio ir pramogų zona, Mykolo Oginskio dvaro žirgynas), dalis nuo visų dienų (%); Vykdomų edukacinių / reprezentacinių paslaugų skaičius (vnt.); Lankytojų skaičius Mykolo Oginskio rūmų komplekse (vnt.) </t>
  </si>
  <si>
    <t xml:space="preserve">Verslo paramos sistemomis pasinaudojusių gyventojų skaičius (vnt.) </t>
  </si>
  <si>
    <t xml:space="preserve">Paremtų vietos iniciatyvų skaičius (vnt.); Pateiktų paraiškų skaičius (vnt.) </t>
  </si>
  <si>
    <t xml:space="preserve">Administracinių paslaugų skaitmenizavimo ir modernizavimo projektų skaičius (vnt.); Skaitmenizuotų (el. būdu teikiamų) administracinių paslaugų dalis (%) </t>
  </si>
  <si>
    <t>-</t>
  </si>
  <si>
    <r>
      <rPr>
        <b/>
        <u/>
        <sz val="12"/>
        <color rgb="FF000000"/>
        <rFont val="Times New Roman"/>
        <family val="1"/>
        <charset val="186"/>
      </rPr>
      <t>002 EKONOMINĖS IR PROJEKTINĖS VEIKLOS PROGRAMOS</t>
    </r>
    <r>
      <rPr>
        <b/>
        <sz val="12"/>
        <color indexed="8"/>
        <rFont val="Times New Roman"/>
        <family val="1"/>
        <charset val="186"/>
      </rPr>
      <t xml:space="preserve"> UŽDAVINIAI, PRIEMONĖS IR JŲ STEBĖSENOS RODIKLIAI</t>
    </r>
  </si>
  <si>
    <t>Plungės rajono savivaldybės</t>
  </si>
  <si>
    <t>sprendimu Nr.T1-</t>
  </si>
  <si>
    <t>PATVIRTINTAS</t>
  </si>
  <si>
    <t xml:space="preserve">                                                                                                          PATVIRTINTAS</t>
  </si>
  <si>
    <t xml:space="preserve">                                                                           Plungės rajono savivaldybės</t>
  </si>
  <si>
    <t xml:space="preserve">                                                                                                          sprendimu Nr.T1-</t>
  </si>
  <si>
    <t xml:space="preserve">                                                                                                                                                                       strateginio veiklos plano</t>
  </si>
  <si>
    <t xml:space="preserve">                                                                                                                                               2.2 priedas</t>
  </si>
  <si>
    <t>strateginio veiklos plano</t>
  </si>
  <si>
    <t>2023-ųjų m. asignavimai ir kitos lėšos (2023-12-31 datai)</t>
  </si>
  <si>
    <t>2024-ųjų m. asignavimai ir kitos lėšos</t>
  </si>
  <si>
    <t>Planuojami   2025-ųjų m. asignavimai ir kitos lėšos</t>
  </si>
  <si>
    <t>Planuojami  2026-ųjų m. asignavimai ir kitos lėšos</t>
  </si>
  <si>
    <r>
      <t xml:space="preserve">2024-2026 METŲ </t>
    </r>
    <r>
      <rPr>
        <b/>
        <u/>
        <sz val="12"/>
        <color rgb="FF000000"/>
        <rFont val="Times New Roman"/>
        <family val="1"/>
        <charset val="186"/>
      </rPr>
      <t xml:space="preserve">002 EKONOMINĖS IR PROJEKTINĖS VEIKLOS </t>
    </r>
    <r>
      <rPr>
        <b/>
        <sz val="12"/>
        <color indexed="8"/>
        <rFont val="Times New Roman"/>
        <family val="1"/>
        <charset val="186"/>
      </rPr>
      <t xml:space="preserve">PROGRAMOS UŽDAVINIAI, PRIEMONĖS, ASIGNAVIMAI IR KITOS LĖŠOS </t>
    </r>
    <r>
      <rPr>
        <b/>
        <i/>
        <sz val="12"/>
        <color rgb="FF000000"/>
        <rFont val="Times New Roman"/>
        <family val="1"/>
        <charset val="186"/>
      </rPr>
      <t>(tūkst. Eur)</t>
    </r>
  </si>
  <si>
    <t xml:space="preserve">tarybos 2024 m. vasario 8 d. </t>
  </si>
  <si>
    <t xml:space="preserve">Plungės rajono savivaldybės 2024–2026 metų </t>
  </si>
  <si>
    <t xml:space="preserve">                                                                           tarybos 2024 m. vasario 8 d. </t>
  </si>
  <si>
    <t xml:space="preserve">                                                                                                                                                                                                            Plungės rajono savivaldybės 2024–2026 metų </t>
  </si>
  <si>
    <t>SB(SP)</t>
  </si>
  <si>
    <t>1.1.2; 1.2.4; 1.2.5; 1.5.1; 1.5.2; 1.5.3; 1.7.3; 2.1.4; 2.4.4; 3.1.1; 3.3.2;  3.4.1; 4.1.1; 4.1.2; 4.1.3; 4.2.5; 4.4.3; 4.4.5</t>
  </si>
  <si>
    <t xml:space="preserve">1.2.4; 2.1.4; 4.1.3; 4.1.4; 4.4.5;
</t>
  </si>
  <si>
    <t xml:space="preserve"> 1.1.1; 1.1.3; 1.5.1; 1.5.2; 1.5.3; 1.2.4; 1.2.5; 1.5.2; 1.5.3; 1.5.4; 1.8.1; 1.8.2; 1.8.4; 2.1.2; 2.1.4; 3.3.3; 3.4.4; 4.2,1; 4.4.2; 4.4.3; 4.4.4; 4.4.5; </t>
  </si>
  <si>
    <t>Savivaldybės aplinkos apsaugos rėmimo specialiosios programos lėšo</t>
  </si>
  <si>
    <t>SB (AA)</t>
  </si>
  <si>
    <t>1.5.1; 1.7.3; 4.1.1; 4.1.2; 4.4.5;</t>
  </si>
  <si>
    <t xml:space="preserve">1.1.5; 1.2.4; 1.2.6; 1.5.2;  1.7.3; 2.4.4; 3.1.1;  4.3.5; 4.4.5 </t>
  </si>
  <si>
    <t>Asignavimų skirtumas (2023 m.- 2024 m.)</t>
  </si>
  <si>
    <t xml:space="preserve"> 1.2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</si>
</sst>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09]#0.000"/>
    <numFmt numFmtId="165" formatCode="[$-10409]#0.00"/>
    <numFmt numFmtId="166" formatCode="0.000"/>
  </numFmts>
  <fonts count="32" x14ac:knownFonts="1">
    <font>
      <sz val="10"/>
      <name val="Arial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Arial"/>
      <family val="2"/>
      <charset val="186"/>
    </font>
    <font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b/>
      <i/>
      <sz val="11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sz val="10"/>
      <color theme="2" tint="-0.499984740745262"/>
      <name val="Times New Roman"/>
      <family val="1"/>
      <charset val="186"/>
    </font>
    <font>
      <sz val="10"/>
      <color theme="2" tint="-0.499984740745262"/>
      <name val="Times New Roman"/>
      <family val="1"/>
      <charset val="186"/>
    </font>
    <font>
      <sz val="10"/>
      <color theme="1" tint="0.499984740745262"/>
      <name val="Times New Roman"/>
      <family val="1"/>
      <charset val="186"/>
    </font>
    <font>
      <sz val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u/>
      <sz val="12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0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9E1F2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9" fontId="13" fillId="0" borderId="0" applyFont="0" applyFill="0" applyBorder="0" applyAlignment="0" applyProtection="0"/>
  </cellStyleXfs>
  <cellXfs count="307">
    <xf numFmtId="0" fontId="0" fillId="0" borderId="0" xfId="0"/>
    <xf numFmtId="0" fontId="1" fillId="0" borderId="0" xfId="0" applyFont="1"/>
    <xf numFmtId="0" fontId="4" fillId="0" borderId="0" xfId="0" applyFont="1" applyAlignment="1" applyProtection="1">
      <alignment vertical="top" wrapText="1" readingOrder="1"/>
      <protection locked="0"/>
    </xf>
    <xf numFmtId="0" fontId="4" fillId="0" borderId="0" xfId="0" applyFont="1" applyAlignment="1" applyProtection="1">
      <alignment horizontal="left" vertical="center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1" fillId="0" borderId="5" xfId="0" applyFont="1" applyBorder="1"/>
    <xf numFmtId="0" fontId="1" fillId="0" borderId="0" xfId="0" applyFont="1" applyAlignment="1">
      <alignment horizontal="center"/>
    </xf>
    <xf numFmtId="0" fontId="9" fillId="3" borderId="3" xfId="0" applyFont="1" applyFill="1" applyBorder="1" applyAlignment="1" applyProtection="1">
      <alignment horizontal="center" vertical="center" wrapText="1" readingOrder="1"/>
      <protection locked="0"/>
    </xf>
    <xf numFmtId="0" fontId="9" fillId="3" borderId="3" xfId="0" applyFont="1" applyFill="1" applyBorder="1" applyAlignment="1" applyProtection="1">
      <alignment horizontal="left" vertical="center" wrapText="1" readingOrder="1"/>
      <protection locked="0"/>
    </xf>
    <xf numFmtId="0" fontId="15" fillId="0" borderId="0" xfId="0" applyFont="1"/>
    <xf numFmtId="0" fontId="4" fillId="0" borderId="8" xfId="0" applyFont="1" applyBorder="1" applyAlignment="1" applyProtection="1">
      <alignment horizontal="center" vertical="center" wrapText="1" readingOrder="1"/>
      <protection locked="0"/>
    </xf>
    <xf numFmtId="166" fontId="1" fillId="8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7" borderId="4" xfId="0" applyFont="1" applyFill="1" applyBorder="1" applyAlignment="1" applyProtection="1">
      <alignment vertical="center" wrapText="1" readingOrder="1"/>
      <protection locked="0"/>
    </xf>
    <xf numFmtId="0" fontId="4" fillId="7" borderId="5" xfId="0" applyFont="1" applyFill="1" applyBorder="1" applyAlignment="1" applyProtection="1">
      <alignment vertical="center" wrapText="1" readingOrder="1"/>
      <protection locked="0"/>
    </xf>
    <xf numFmtId="166" fontId="12" fillId="0" borderId="4" xfId="0" applyNumberFormat="1" applyFont="1" applyBorder="1" applyAlignment="1" applyProtection="1">
      <alignment horizontal="center" vertical="center" wrapText="1" readingOrder="1"/>
      <protection locked="0"/>
    </xf>
    <xf numFmtId="0" fontId="12" fillId="7" borderId="5" xfId="0" applyFont="1" applyFill="1" applyBorder="1" applyAlignment="1" applyProtection="1">
      <alignment horizontal="center" vertical="center" wrapText="1" readingOrder="1"/>
      <protection locked="0"/>
    </xf>
    <xf numFmtId="0" fontId="12" fillId="0" borderId="5" xfId="0" applyFont="1" applyBorder="1" applyAlignment="1" applyProtection="1">
      <alignment horizontal="center" vertical="center" wrapText="1" readingOrder="1"/>
      <protection locked="0"/>
    </xf>
    <xf numFmtId="166" fontId="12" fillId="0" borderId="5" xfId="0" applyNumberFormat="1" applyFont="1" applyBorder="1" applyAlignment="1" applyProtection="1">
      <alignment horizontal="center" vertical="center" wrapText="1" readingOrder="1"/>
      <protection locked="0"/>
    </xf>
    <xf numFmtId="164" fontId="5" fillId="0" borderId="4" xfId="0" applyNumberFormat="1" applyFont="1" applyBorder="1" applyAlignment="1" applyProtection="1">
      <alignment horizontal="center" vertical="center" wrapText="1" readingOrder="1"/>
      <protection locked="0"/>
    </xf>
    <xf numFmtId="164" fontId="5" fillId="0" borderId="5" xfId="0" applyNumberFormat="1" applyFont="1" applyBorder="1" applyAlignment="1" applyProtection="1">
      <alignment horizontal="center" vertical="center" wrapText="1" readingOrder="1"/>
      <protection locked="0"/>
    </xf>
    <xf numFmtId="164" fontId="5" fillId="0" borderId="27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11" fillId="3" borderId="5" xfId="0" applyFont="1" applyFill="1" applyBorder="1" applyAlignment="1" applyProtection="1">
      <alignment horizontal="center" vertical="top" wrapText="1" readingOrder="1"/>
      <protection locked="0"/>
    </xf>
    <xf numFmtId="0" fontId="9" fillId="3" borderId="7" xfId="0" applyFont="1" applyFill="1" applyBorder="1" applyAlignment="1" applyProtection="1">
      <alignment horizontal="center" vertical="center" wrapText="1" readingOrder="1"/>
      <protection locked="0"/>
    </xf>
    <xf numFmtId="0" fontId="9" fillId="3" borderId="7" xfId="0" applyFont="1" applyFill="1" applyBorder="1" applyAlignment="1" applyProtection="1">
      <alignment horizontal="left" vertical="center" wrapText="1" readingOrder="1"/>
      <protection locked="0"/>
    </xf>
    <xf numFmtId="0" fontId="5" fillId="7" borderId="5" xfId="0" applyFont="1" applyFill="1" applyBorder="1" applyAlignment="1" applyProtection="1">
      <alignment horizontal="center" vertical="top" wrapText="1" readingOrder="1"/>
      <protection locked="0"/>
    </xf>
    <xf numFmtId="49" fontId="4" fillId="4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3" borderId="25" xfId="0" applyFont="1" applyFill="1" applyBorder="1" applyAlignment="1" applyProtection="1">
      <alignment horizontal="center" vertical="center" wrapText="1" readingOrder="1"/>
      <protection locked="0"/>
    </xf>
    <xf numFmtId="0" fontId="1" fillId="3" borderId="26" xfId="0" applyFont="1" applyFill="1" applyBorder="1" applyAlignment="1" applyProtection="1">
      <alignment vertical="center" wrapText="1" readingOrder="1"/>
      <protection locked="0"/>
    </xf>
    <xf numFmtId="0" fontId="1" fillId="3" borderId="8" xfId="0" applyFont="1" applyFill="1" applyBorder="1" applyAlignment="1">
      <alignment wrapText="1"/>
    </xf>
    <xf numFmtId="0" fontId="1" fillId="3" borderId="8" xfId="0" applyFont="1" applyFill="1" applyBorder="1"/>
    <xf numFmtId="0" fontId="1" fillId="3" borderId="19" xfId="0" applyFont="1" applyFill="1" applyBorder="1" applyAlignment="1" applyProtection="1">
      <alignment vertical="center" wrapText="1" readingOrder="1"/>
      <protection locked="0"/>
    </xf>
    <xf numFmtId="0" fontId="12" fillId="0" borderId="25" xfId="0" applyFont="1" applyBorder="1" applyAlignment="1" applyProtection="1">
      <alignment horizontal="center" vertical="center" wrapText="1" readingOrder="1"/>
      <protection locked="0"/>
    </xf>
    <xf numFmtId="1" fontId="6" fillId="0" borderId="11" xfId="0" applyNumberFormat="1" applyFont="1" applyBorder="1" applyAlignment="1" applyProtection="1">
      <alignment horizontal="center" vertical="center" wrapText="1" readingOrder="1"/>
      <protection locked="0"/>
    </xf>
    <xf numFmtId="1" fontId="1" fillId="0" borderId="5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5" xfId="0" applyFont="1" applyBorder="1" applyAlignment="1" applyProtection="1">
      <alignment horizontal="center" vertical="center" wrapText="1" readingOrder="1"/>
      <protection locked="0"/>
    </xf>
    <xf numFmtId="166" fontId="12" fillId="0" borderId="24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5" xfId="0" applyFont="1" applyBorder="1" applyAlignment="1">
      <alignment horizontal="center" vertical="center"/>
    </xf>
    <xf numFmtId="0" fontId="4" fillId="3" borderId="14" xfId="0" applyFont="1" applyFill="1" applyBorder="1" applyAlignment="1" applyProtection="1">
      <alignment horizontal="center" vertical="center" wrapText="1" readingOrder="1"/>
      <protection locked="0"/>
    </xf>
    <xf numFmtId="166" fontId="6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3" borderId="5" xfId="0" applyFont="1" applyFill="1" applyBorder="1" applyAlignment="1" applyProtection="1">
      <alignment horizontal="center" vertical="center" wrapText="1" readingOrder="1"/>
      <protection locked="0"/>
    </xf>
    <xf numFmtId="0" fontId="6" fillId="3" borderId="5" xfId="0" applyFont="1" applyFill="1" applyBorder="1" applyAlignment="1">
      <alignment horizontal="center" vertical="center"/>
    </xf>
    <xf numFmtId="49" fontId="4" fillId="3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>
      <alignment wrapText="1"/>
    </xf>
    <xf numFmtId="0" fontId="1" fillId="3" borderId="5" xfId="0" applyFont="1" applyFill="1" applyBorder="1"/>
    <xf numFmtId="0" fontId="1" fillId="0" borderId="5" xfId="0" applyFont="1" applyBorder="1" applyAlignment="1">
      <alignment wrapText="1"/>
    </xf>
    <xf numFmtId="0" fontId="4" fillId="0" borderId="5" xfId="0" applyFont="1" applyBorder="1" applyAlignment="1" applyProtection="1">
      <alignment horizontal="left" vertical="center" wrapText="1" readingOrder="1"/>
      <protection locked="0"/>
    </xf>
    <xf numFmtId="49" fontId="4" fillId="3" borderId="14" xfId="0" applyNumberFormat="1" applyFont="1" applyFill="1" applyBorder="1" applyAlignment="1" applyProtection="1">
      <alignment horizontal="center" vertical="center" wrapText="1" readingOrder="1"/>
      <protection locked="0"/>
    </xf>
    <xf numFmtId="49" fontId="1" fillId="5" borderId="5" xfId="0" applyNumberFormat="1" applyFont="1" applyFill="1" applyBorder="1" applyAlignment="1">
      <alignment horizontal="center"/>
    </xf>
    <xf numFmtId="0" fontId="12" fillId="5" borderId="5" xfId="0" applyFont="1" applyFill="1" applyBorder="1" applyAlignment="1" applyProtection="1">
      <alignment horizontal="center" vertical="center" wrapText="1" readingOrder="1"/>
      <protection locked="0"/>
    </xf>
    <xf numFmtId="0" fontId="6" fillId="5" borderId="5" xfId="0" applyFont="1" applyFill="1" applyBorder="1" applyAlignment="1">
      <alignment horizontal="center" vertical="center"/>
    </xf>
    <xf numFmtId="166" fontId="12" fillId="6" borderId="2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7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2" fillId="0" borderId="0" xfId="0" applyFont="1" applyAlignment="1" applyProtection="1">
      <alignment horizontal="center" vertical="center" wrapText="1" readingOrder="1"/>
      <protection locked="0"/>
    </xf>
    <xf numFmtId="0" fontId="17" fillId="9" borderId="5" xfId="0" applyFont="1" applyFill="1" applyBorder="1" applyAlignment="1">
      <alignment wrapText="1"/>
    </xf>
    <xf numFmtId="0" fontId="1" fillId="9" borderId="12" xfId="0" applyFont="1" applyFill="1" applyBorder="1" applyAlignment="1">
      <alignment wrapText="1"/>
    </xf>
    <xf numFmtId="0" fontId="1" fillId="9" borderId="12" xfId="0" applyFont="1" applyFill="1" applyBorder="1"/>
    <xf numFmtId="165" fontId="4" fillId="9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9" borderId="9" xfId="0" applyFont="1" applyFill="1" applyBorder="1"/>
    <xf numFmtId="0" fontId="1" fillId="0" borderId="5" xfId="0" applyFont="1" applyBorder="1" applyAlignment="1" applyProtection="1">
      <alignment horizontal="left" vertical="center" wrapText="1" readingOrder="1"/>
      <protection locked="0"/>
    </xf>
    <xf numFmtId="0" fontId="1" fillId="0" borderId="9" xfId="0" applyFont="1" applyBorder="1"/>
    <xf numFmtId="1" fontId="1" fillId="0" borderId="12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9" xfId="0" applyFont="1" applyBorder="1" applyAlignment="1">
      <alignment wrapText="1"/>
    </xf>
    <xf numFmtId="0" fontId="1" fillId="9" borderId="5" xfId="0" applyFont="1" applyFill="1" applyBorder="1" applyAlignment="1">
      <alignment wrapText="1"/>
    </xf>
    <xf numFmtId="0" fontId="1" fillId="9" borderId="5" xfId="0" applyFont="1" applyFill="1" applyBorder="1"/>
    <xf numFmtId="165" fontId="4" fillId="9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2" borderId="13" xfId="0" applyFont="1" applyFill="1" applyBorder="1" applyAlignment="1" applyProtection="1">
      <alignment horizontal="center" vertical="center" wrapText="1" readingOrder="1"/>
      <protection locked="0"/>
    </xf>
    <xf numFmtId="0" fontId="6" fillId="0" borderId="11" xfId="0" applyFont="1" applyBorder="1" applyAlignment="1" applyProtection="1">
      <alignment horizontal="center" vertical="center" wrapText="1" readingOrder="1"/>
      <protection locked="0"/>
    </xf>
    <xf numFmtId="0" fontId="4" fillId="0" borderId="12" xfId="0" applyFont="1" applyBorder="1" applyAlignment="1" applyProtection="1">
      <alignment horizontal="left" vertical="center" wrapText="1" readingOrder="1"/>
      <protection locked="0"/>
    </xf>
    <xf numFmtId="0" fontId="8" fillId="0" borderId="3" xfId="0" applyFont="1" applyBorder="1" applyAlignment="1" applyProtection="1">
      <alignment horizontal="center" vertical="center" wrapText="1" readingOrder="1"/>
      <protection locked="0"/>
    </xf>
    <xf numFmtId="0" fontId="8" fillId="0" borderId="3" xfId="0" applyFont="1" applyBorder="1" applyAlignment="1" applyProtection="1">
      <alignment horizontal="left" vertical="center" wrapText="1" readingOrder="1"/>
      <protection locked="0"/>
    </xf>
    <xf numFmtId="0" fontId="21" fillId="0" borderId="5" xfId="0" applyFont="1" applyBorder="1" applyAlignment="1" applyProtection="1">
      <alignment horizontal="center" vertical="top" wrapText="1" readingOrder="1"/>
      <protection locked="0"/>
    </xf>
    <xf numFmtId="0" fontId="1" fillId="0" borderId="5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166" fontId="6" fillId="4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166" fontId="6" fillId="0" borderId="5" xfId="0" applyNumberFormat="1" applyFont="1" applyBorder="1" applyAlignment="1" applyProtection="1">
      <alignment horizontal="center" vertical="center" wrapText="1" readingOrder="1"/>
      <protection locked="0"/>
    </xf>
    <xf numFmtId="49" fontId="4" fillId="0" borderId="5" xfId="0" applyNumberFormat="1" applyFont="1" applyBorder="1" applyAlignment="1" applyProtection="1">
      <alignment horizontal="right" vertical="center" wrapText="1" readingOrder="1"/>
      <protection locked="0"/>
    </xf>
    <xf numFmtId="166" fontId="1" fillId="3" borderId="5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0" borderId="8" xfId="0" applyFont="1" applyBorder="1" applyAlignment="1" applyProtection="1">
      <alignment horizontal="center" vertical="center" wrapText="1" readingOrder="1"/>
      <protection locked="0"/>
    </xf>
    <xf numFmtId="0" fontId="1" fillId="0" borderId="5" xfId="0" applyFont="1" applyBorder="1" applyAlignment="1" applyProtection="1">
      <alignment horizontal="center" vertical="center" wrapText="1" readingOrder="1"/>
      <protection locked="0"/>
    </xf>
    <xf numFmtId="0" fontId="1" fillId="0" borderId="5" xfId="0" applyFont="1" applyBorder="1" applyAlignment="1">
      <alignment horizontal="left" vertical="center"/>
    </xf>
    <xf numFmtId="49" fontId="4" fillId="0" borderId="10" xfId="0" applyNumberFormat="1" applyFont="1" applyBorder="1" applyAlignment="1" applyProtection="1">
      <alignment horizontal="right" vertical="center" wrapText="1" readingOrder="1"/>
      <protection locked="0"/>
    </xf>
    <xf numFmtId="0" fontId="12" fillId="0" borderId="2" xfId="0" applyFont="1" applyBorder="1" applyAlignment="1" applyProtection="1">
      <alignment horizontal="center" vertical="center" wrapText="1" readingOrder="1"/>
      <protection locked="0"/>
    </xf>
    <xf numFmtId="49" fontId="12" fillId="0" borderId="10" xfId="0" applyNumberFormat="1" applyFont="1" applyBorder="1" applyAlignment="1" applyProtection="1">
      <alignment horizontal="center" vertical="center" wrapText="1" readingOrder="1"/>
      <protection locked="0"/>
    </xf>
    <xf numFmtId="49" fontId="4" fillId="3" borderId="5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3" borderId="5" xfId="0" applyNumberFormat="1" applyFont="1" applyFill="1" applyBorder="1" applyAlignment="1" applyProtection="1">
      <alignment horizontal="center" vertical="center" readingOrder="1"/>
      <protection locked="0"/>
    </xf>
    <xf numFmtId="49" fontId="4" fillId="5" borderId="5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3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17" xfId="0" applyFont="1" applyBorder="1" applyAlignment="1" applyProtection="1">
      <alignment horizontal="left" vertical="center" wrapText="1" readingOrder="1"/>
      <protection locked="0"/>
    </xf>
    <xf numFmtId="0" fontId="12" fillId="2" borderId="2" xfId="0" applyFont="1" applyFill="1" applyBorder="1" applyAlignment="1" applyProtection="1">
      <alignment horizontal="center" vertical="center" wrapText="1" readingOrder="1"/>
      <protection locked="0"/>
    </xf>
    <xf numFmtId="166" fontId="6" fillId="0" borderId="32" xfId="0" applyNumberFormat="1" applyFont="1" applyBorder="1" applyAlignment="1" applyProtection="1">
      <alignment horizontal="center" vertical="center" wrapText="1" readingOrder="1"/>
      <protection locked="0"/>
    </xf>
    <xf numFmtId="166" fontId="6" fillId="0" borderId="33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8" xfId="0" applyFont="1" applyBorder="1" applyAlignment="1">
      <alignment horizontal="center" vertical="center"/>
    </xf>
    <xf numFmtId="166" fontId="1" fillId="5" borderId="5" xfId="0" applyNumberFormat="1" applyFont="1" applyFill="1" applyBorder="1" applyAlignment="1">
      <alignment horizontal="center"/>
    </xf>
    <xf numFmtId="0" fontId="1" fillId="5" borderId="5" xfId="0" applyFont="1" applyFill="1" applyBorder="1"/>
    <xf numFmtId="0" fontId="4" fillId="3" borderId="12" xfId="0" applyFont="1" applyFill="1" applyBorder="1" applyAlignment="1" applyProtection="1">
      <alignment horizontal="center" vertical="center" wrapText="1" readingOrder="1"/>
      <protection locked="0"/>
    </xf>
    <xf numFmtId="164" fontId="12" fillId="6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7" borderId="27" xfId="0" applyFont="1" applyFill="1" applyBorder="1" applyAlignment="1" applyProtection="1">
      <alignment vertical="center" wrapText="1" readingOrder="1"/>
      <protection locked="0"/>
    </xf>
    <xf numFmtId="166" fontId="12" fillId="0" borderId="27" xfId="0" applyNumberFormat="1" applyFont="1" applyBorder="1" applyAlignment="1" applyProtection="1">
      <alignment horizontal="center" vertical="center" wrapText="1" readingOrder="1"/>
      <protection locked="0"/>
    </xf>
    <xf numFmtId="0" fontId="1" fillId="3" borderId="12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wrapText="1"/>
    </xf>
    <xf numFmtId="0" fontId="4" fillId="0" borderId="17" xfId="0" applyFont="1" applyBorder="1" applyAlignment="1" applyProtection="1">
      <alignment horizontal="center" vertical="center" wrapText="1" readingOrder="1"/>
      <protection locked="0"/>
    </xf>
    <xf numFmtId="0" fontId="4" fillId="0" borderId="12" xfId="0" applyFont="1" applyBorder="1" applyAlignment="1" applyProtection="1">
      <alignment horizontal="center" vertical="center" wrapText="1" readingOrder="1"/>
      <protection locked="0"/>
    </xf>
    <xf numFmtId="9" fontId="23" fillId="9" borderId="5" xfId="2" applyFont="1" applyFill="1" applyBorder="1"/>
    <xf numFmtId="9" fontId="22" fillId="10" borderId="5" xfId="2" applyFont="1" applyFill="1" applyBorder="1" applyAlignment="1" applyProtection="1">
      <alignment horizontal="center" vertical="center" wrapText="1" readingOrder="1"/>
      <protection locked="0"/>
    </xf>
    <xf numFmtId="9" fontId="22" fillId="0" borderId="5" xfId="2" applyFont="1" applyFill="1" applyBorder="1" applyAlignment="1" applyProtection="1">
      <alignment horizontal="center" vertical="center" wrapText="1" readingOrder="1"/>
      <protection locked="0"/>
    </xf>
    <xf numFmtId="0" fontId="3" fillId="7" borderId="5" xfId="0" applyFont="1" applyFill="1" applyBorder="1" applyAlignment="1" applyProtection="1">
      <alignment horizontal="center" wrapText="1" readingOrder="1"/>
      <protection locked="0"/>
    </xf>
    <xf numFmtId="0" fontId="3" fillId="7" borderId="10" xfId="0" applyFont="1" applyFill="1" applyBorder="1" applyAlignment="1" applyProtection="1">
      <alignment horizontal="center" wrapText="1" readingOrder="1"/>
      <protection locked="0"/>
    </xf>
    <xf numFmtId="0" fontId="10" fillId="7" borderId="5" xfId="0" applyFont="1" applyFill="1" applyBorder="1" applyAlignment="1" applyProtection="1">
      <alignment horizontal="center" vertical="top" wrapText="1" readingOrder="1"/>
      <protection locked="0"/>
    </xf>
    <xf numFmtId="0" fontId="9" fillId="7" borderId="5" xfId="0" applyFont="1" applyFill="1" applyBorder="1" applyAlignment="1" applyProtection="1">
      <alignment horizontal="center" wrapText="1" readingOrder="1"/>
      <protection locked="0"/>
    </xf>
    <xf numFmtId="0" fontId="9" fillId="7" borderId="5" xfId="0" applyFont="1" applyFill="1" applyBorder="1" applyAlignment="1" applyProtection="1">
      <alignment horizontal="center" vertical="top" wrapText="1" readingOrder="1"/>
      <protection locked="0"/>
    </xf>
    <xf numFmtId="0" fontId="9" fillId="7" borderId="10" xfId="0" applyFont="1" applyFill="1" applyBorder="1" applyAlignment="1" applyProtection="1">
      <alignment horizontal="center" vertical="top" wrapText="1" readingOrder="1"/>
      <protection locked="0"/>
    </xf>
    <xf numFmtId="0" fontId="4" fillId="6" borderId="5" xfId="0" applyFont="1" applyFill="1" applyBorder="1" applyAlignment="1" applyProtection="1">
      <alignment horizontal="center" vertical="center" wrapText="1" readingOrder="1"/>
      <protection locked="0"/>
    </xf>
    <xf numFmtId="0" fontId="24" fillId="6" borderId="5" xfId="0" applyFont="1" applyFill="1" applyBorder="1" applyAlignment="1" applyProtection="1">
      <alignment horizontal="center" vertical="center" wrapText="1" readingOrder="1"/>
      <protection locked="0"/>
    </xf>
    <xf numFmtId="0" fontId="9" fillId="3" borderId="35" xfId="0" applyFont="1" applyFill="1" applyBorder="1" applyAlignment="1" applyProtection="1">
      <alignment horizontal="center" vertical="center" wrapText="1" readingOrder="1"/>
      <protection locked="0"/>
    </xf>
    <xf numFmtId="0" fontId="8" fillId="0" borderId="35" xfId="0" applyFont="1" applyBorder="1" applyAlignment="1" applyProtection="1">
      <alignment horizontal="center" vertical="center" wrapText="1" readingOrder="1"/>
      <protection locked="0"/>
    </xf>
    <xf numFmtId="0" fontId="9" fillId="3" borderId="6" xfId="0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21" fillId="0" borderId="10" xfId="0" applyFont="1" applyBorder="1" applyAlignment="1" applyProtection="1">
      <alignment horizontal="center" vertical="top" wrapText="1" readingOrder="1"/>
      <protection locked="0"/>
    </xf>
    <xf numFmtId="0" fontId="12" fillId="7" borderId="5" xfId="0" applyFont="1" applyFill="1" applyBorder="1" applyAlignment="1" applyProtection="1">
      <alignment horizontal="center" wrapText="1" readingOrder="1"/>
      <protection locked="0"/>
    </xf>
    <xf numFmtId="49" fontId="4" fillId="0" borderId="25" xfId="0" applyNumberFormat="1" applyFont="1" applyBorder="1" applyAlignment="1" applyProtection="1">
      <alignment horizontal="center" vertical="center" wrapText="1" readingOrder="1"/>
      <protection locked="0"/>
    </xf>
    <xf numFmtId="49" fontId="12" fillId="0" borderId="25" xfId="0" applyNumberFormat="1" applyFont="1" applyBorder="1" applyAlignment="1" applyProtection="1">
      <alignment horizontal="center" vertical="center" wrapText="1" readingOrder="1"/>
      <protection locked="0"/>
    </xf>
    <xf numFmtId="49" fontId="12" fillId="0" borderId="18" xfId="0" applyNumberFormat="1" applyFont="1" applyBorder="1" applyAlignment="1" applyProtection="1">
      <alignment horizontal="center" vertical="center" wrapText="1" readingOrder="1"/>
      <protection locked="0"/>
    </xf>
    <xf numFmtId="1" fontId="6" fillId="0" borderId="8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8" xfId="0" applyFont="1" applyBorder="1" applyAlignment="1" applyProtection="1">
      <alignment horizontal="center" vertical="center" wrapText="1" readingOrder="1"/>
      <protection locked="0"/>
    </xf>
    <xf numFmtId="0" fontId="1" fillId="0" borderId="12" xfId="0" applyFont="1" applyBorder="1" applyAlignment="1" applyProtection="1">
      <alignment horizontal="center" vertical="center" wrapText="1" readingOrder="1"/>
      <protection locked="0"/>
    </xf>
    <xf numFmtId="0" fontId="1" fillId="3" borderId="8" xfId="0" applyFont="1" applyFill="1" applyBorder="1" applyAlignment="1">
      <alignment horizontal="center"/>
    </xf>
    <xf numFmtId="165" fontId="4" fillId="9" borderId="0" xfId="0" applyNumberFormat="1" applyFont="1" applyFill="1" applyAlignment="1" applyProtection="1">
      <alignment horizontal="center" vertical="center" wrapText="1" readingOrder="1"/>
      <protection locked="0"/>
    </xf>
    <xf numFmtId="166" fontId="6" fillId="0" borderId="24" xfId="0" applyNumberFormat="1" applyFont="1" applyBorder="1" applyAlignment="1" applyProtection="1">
      <alignment horizontal="center" vertical="center" wrapText="1" readingOrder="1"/>
      <protection locked="0"/>
    </xf>
    <xf numFmtId="0" fontId="18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164" fontId="5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12" xfId="0" applyFont="1" applyBorder="1" applyAlignment="1" applyProtection="1">
      <alignment horizontal="center" vertical="center" wrapText="1" readingOrder="1"/>
      <protection locked="0"/>
    </xf>
    <xf numFmtId="166" fontId="17" fillId="8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1" xfId="0" applyFont="1" applyFill="1" applyBorder="1" applyAlignment="1" applyProtection="1">
      <alignment horizontal="center" vertical="center" wrapText="1" readingOrder="1"/>
      <protection locked="0"/>
    </xf>
    <xf numFmtId="0" fontId="1" fillId="0" borderId="12" xfId="0" applyFont="1" applyFill="1" applyBorder="1" applyAlignment="1" applyProtection="1">
      <alignment horizontal="center" vertical="center" wrapText="1" readingOrder="1"/>
      <protection locked="0"/>
    </xf>
    <xf numFmtId="0" fontId="4" fillId="0" borderId="12" xfId="0" applyFont="1" applyFill="1" applyBorder="1" applyAlignment="1" applyProtection="1">
      <alignment horizontal="left" vertical="center" wrapText="1" readingOrder="1"/>
      <protection locked="0"/>
    </xf>
    <xf numFmtId="1" fontId="1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5" xfId="0" applyFont="1" applyFill="1" applyBorder="1" applyAlignment="1">
      <alignment horizontal="center"/>
    </xf>
    <xf numFmtId="0" fontId="1" fillId="0" borderId="12" xfId="0" applyFont="1" applyBorder="1" applyAlignment="1" applyProtection="1">
      <alignment horizontal="center" vertical="center" wrapText="1" readingOrder="1"/>
      <protection locked="0"/>
    </xf>
    <xf numFmtId="0" fontId="4" fillId="7" borderId="5" xfId="0" applyFont="1" applyFill="1" applyBorder="1" applyAlignment="1" applyProtection="1">
      <alignment horizontal="left" vertical="center" wrapText="1" readingOrder="1"/>
      <protection locked="0"/>
    </xf>
    <xf numFmtId="0" fontId="1" fillId="0" borderId="12" xfId="0" applyFont="1" applyBorder="1" applyAlignment="1" applyProtection="1">
      <alignment horizontal="center" vertical="center" wrapText="1" readingOrder="1"/>
      <protection locked="0"/>
    </xf>
    <xf numFmtId="0" fontId="1" fillId="0" borderId="12" xfId="0" applyFont="1" applyBorder="1" applyAlignment="1" applyProtection="1">
      <alignment horizontal="center" vertical="center" wrapText="1" readingOrder="1"/>
      <protection locked="0"/>
    </xf>
    <xf numFmtId="166" fontId="18" fillId="8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12" xfId="0" applyFont="1" applyBorder="1" applyAlignment="1" applyProtection="1">
      <alignment horizontal="center" vertical="center" wrapText="1" readingOrder="1"/>
      <protection locked="0"/>
    </xf>
    <xf numFmtId="0" fontId="29" fillId="3" borderId="7" xfId="0" applyFont="1" applyFill="1" applyBorder="1" applyAlignment="1" applyProtection="1">
      <alignment horizontal="center" vertical="center" wrapText="1" readingOrder="1"/>
      <protection locked="0"/>
    </xf>
    <xf numFmtId="0" fontId="29" fillId="3" borderId="7" xfId="0" applyFont="1" applyFill="1" applyBorder="1" applyAlignment="1" applyProtection="1">
      <alignment horizontal="left" vertical="center" wrapText="1" readingOrder="1"/>
      <protection locked="0"/>
    </xf>
    <xf numFmtId="0" fontId="29" fillId="3" borderId="6" xfId="0" applyFont="1" applyFill="1" applyBorder="1" applyAlignment="1" applyProtection="1">
      <alignment horizontal="center" vertical="center" wrapText="1" readingOrder="1"/>
      <protection locked="0"/>
    </xf>
    <xf numFmtId="0" fontId="18" fillId="0" borderId="0" xfId="0" applyFont="1"/>
    <xf numFmtId="0" fontId="4" fillId="7" borderId="5" xfId="0" applyFont="1" applyFill="1" applyBorder="1" applyAlignment="1" applyProtection="1">
      <alignment horizontal="left" vertical="center" wrapText="1" readingOrder="1"/>
      <protection locked="0"/>
    </xf>
    <xf numFmtId="0" fontId="1" fillId="0" borderId="12" xfId="0" applyFont="1" applyBorder="1" applyAlignment="1" applyProtection="1">
      <alignment horizontal="center" vertical="center" wrapText="1" readingOrder="1"/>
      <protection locked="0"/>
    </xf>
    <xf numFmtId="0" fontId="18" fillId="6" borderId="5" xfId="0" applyFont="1" applyFill="1" applyBorder="1" applyAlignment="1" applyProtection="1">
      <alignment horizontal="center" vertical="center" wrapText="1" readingOrder="1"/>
      <protection locked="0"/>
    </xf>
    <xf numFmtId="0" fontId="18" fillId="3" borderId="26" xfId="0" applyFont="1" applyFill="1" applyBorder="1" applyAlignment="1" applyProtection="1">
      <alignment vertical="center" wrapText="1" readingOrder="1"/>
      <protection locked="0"/>
    </xf>
    <xf numFmtId="166" fontId="30" fillId="0" borderId="24" xfId="0" applyNumberFormat="1" applyFont="1" applyBorder="1" applyAlignment="1" applyProtection="1">
      <alignment horizontal="center" vertical="center" wrapText="1" readingOrder="1"/>
      <protection locked="0"/>
    </xf>
    <xf numFmtId="166" fontId="18" fillId="11" borderId="5" xfId="0" applyNumberFormat="1" applyFont="1" applyFill="1" applyBorder="1" applyAlignment="1" applyProtection="1">
      <alignment horizontal="center" vertical="center" wrapText="1" readingOrder="1"/>
      <protection locked="0"/>
    </xf>
    <xf numFmtId="166" fontId="30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8" fillId="3" borderId="19" xfId="0" applyFont="1" applyFill="1" applyBorder="1" applyAlignment="1" applyProtection="1">
      <alignment vertical="center" wrapText="1" readingOrder="1"/>
      <protection locked="0"/>
    </xf>
    <xf numFmtId="166" fontId="30" fillId="0" borderId="5" xfId="0" applyNumberFormat="1" applyFont="1" applyBorder="1" applyAlignment="1" applyProtection="1">
      <alignment horizontal="center" vertical="center" wrapText="1" readingOrder="1"/>
      <protection locked="0"/>
    </xf>
    <xf numFmtId="166" fontId="30" fillId="4" borderId="21" xfId="0" applyNumberFormat="1" applyFont="1" applyFill="1" applyBorder="1" applyAlignment="1" applyProtection="1">
      <alignment horizontal="center" vertical="center" wrapText="1" readingOrder="1"/>
      <protection locked="0"/>
    </xf>
    <xf numFmtId="166" fontId="30" fillId="0" borderId="32" xfId="0" applyNumberFormat="1" applyFont="1" applyBorder="1" applyAlignment="1" applyProtection="1">
      <alignment horizontal="center" vertical="center" wrapText="1" readingOrder="1"/>
      <protection locked="0"/>
    </xf>
    <xf numFmtId="166" fontId="18" fillId="3" borderId="5" xfId="0" applyNumberFormat="1" applyFont="1" applyFill="1" applyBorder="1" applyAlignment="1">
      <alignment horizontal="center"/>
    </xf>
    <xf numFmtId="166" fontId="18" fillId="5" borderId="5" xfId="0" applyNumberFormat="1" applyFont="1" applyFill="1" applyBorder="1" applyAlignment="1">
      <alignment horizontal="center"/>
    </xf>
    <xf numFmtId="166" fontId="30" fillId="6" borderId="22" xfId="0" applyNumberFormat="1" applyFont="1" applyFill="1" applyBorder="1" applyAlignment="1" applyProtection="1">
      <alignment horizontal="center" vertical="center" wrapText="1" readingOrder="1"/>
      <protection locked="0"/>
    </xf>
    <xf numFmtId="166" fontId="30" fillId="0" borderId="4" xfId="0" applyNumberFormat="1" applyFont="1" applyBorder="1" applyAlignment="1" applyProtection="1">
      <alignment horizontal="center" vertical="center" wrapText="1" readingOrder="1"/>
      <protection locked="0"/>
    </xf>
    <xf numFmtId="166" fontId="30" fillId="0" borderId="27" xfId="0" applyNumberFormat="1" applyFont="1" applyBorder="1" applyAlignment="1" applyProtection="1">
      <alignment horizontal="center" vertical="center" wrapText="1" readingOrder="1"/>
      <protection locked="0"/>
    </xf>
    <xf numFmtId="164" fontId="30" fillId="6" borderId="9" xfId="0" applyNumberFormat="1" applyFont="1" applyFill="1" applyBorder="1" applyAlignment="1" applyProtection="1">
      <alignment horizontal="center" vertical="center" wrapText="1" readingOrder="1"/>
      <protection locked="0"/>
    </xf>
    <xf numFmtId="164" fontId="31" fillId="0" borderId="4" xfId="0" applyNumberFormat="1" applyFont="1" applyBorder="1" applyAlignment="1" applyProtection="1">
      <alignment horizontal="center" vertical="center" wrapText="1" readingOrder="1"/>
      <protection locked="0"/>
    </xf>
    <xf numFmtId="164" fontId="31" fillId="0" borderId="5" xfId="0" applyNumberFormat="1" applyFont="1" applyBorder="1" applyAlignment="1" applyProtection="1">
      <alignment horizontal="center" vertical="center" wrapText="1" readingOrder="1"/>
      <protection locked="0"/>
    </xf>
    <xf numFmtId="164" fontId="31" fillId="0" borderId="27" xfId="0" applyNumberFormat="1" applyFont="1" applyBorder="1" applyAlignment="1" applyProtection="1">
      <alignment horizontal="center" vertical="center" wrapText="1" readingOrder="1"/>
      <protection locked="0"/>
    </xf>
    <xf numFmtId="0" fontId="18" fillId="0" borderId="0" xfId="0" applyFont="1" applyAlignment="1">
      <alignment horizontal="center"/>
    </xf>
    <xf numFmtId="166" fontId="30" fillId="0" borderId="0" xfId="0" applyNumberFormat="1" applyFont="1" applyAlignment="1">
      <alignment horizontal="center"/>
    </xf>
    <xf numFmtId="0" fontId="6" fillId="3" borderId="5" xfId="0" applyFont="1" applyFill="1" applyBorder="1" applyAlignment="1">
      <alignment horizontal="right"/>
    </xf>
    <xf numFmtId="0" fontId="6" fillId="5" borderId="19" xfId="0" applyFont="1" applyFill="1" applyBorder="1" applyAlignment="1">
      <alignment horizontal="right"/>
    </xf>
    <xf numFmtId="0" fontId="6" fillId="5" borderId="17" xfId="0" applyFont="1" applyFill="1" applyBorder="1" applyAlignment="1">
      <alignment horizontal="right"/>
    </xf>
    <xf numFmtId="49" fontId="4" fillId="5" borderId="8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5" borderId="9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5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6" borderId="30" xfId="0" applyFont="1" applyFill="1" applyBorder="1" applyAlignment="1" applyProtection="1">
      <alignment horizontal="right" vertical="center" wrapText="1" readingOrder="1"/>
      <protection locked="0"/>
    </xf>
    <xf numFmtId="0" fontId="5" fillId="6" borderId="27" xfId="0" applyFont="1" applyFill="1" applyBorder="1" applyAlignment="1" applyProtection="1">
      <alignment horizontal="right" vertical="center" wrapText="1" readingOrder="1"/>
      <protection locked="0"/>
    </xf>
    <xf numFmtId="0" fontId="4" fillId="7" borderId="5" xfId="0" applyFont="1" applyFill="1" applyBorder="1" applyAlignment="1" applyProtection="1">
      <alignment horizontal="left" vertical="center" wrapText="1" readingOrder="1"/>
      <protection locked="0"/>
    </xf>
    <xf numFmtId="0" fontId="4" fillId="7" borderId="4" xfId="0" applyFont="1" applyFill="1" applyBorder="1" applyAlignment="1" applyProtection="1">
      <alignment horizontal="left" vertical="center" wrapText="1" readingOrder="1"/>
      <protection locked="0"/>
    </xf>
    <xf numFmtId="0" fontId="4" fillId="7" borderId="27" xfId="0" applyFont="1" applyFill="1" applyBorder="1" applyAlignment="1" applyProtection="1">
      <alignment horizontal="left" vertical="center" wrapText="1" readingOrder="1"/>
      <protection locked="0"/>
    </xf>
    <xf numFmtId="0" fontId="6" fillId="7" borderId="28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29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30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 applyProtection="1">
      <alignment horizontal="right" vertical="center" wrapText="1" readingOrder="1"/>
      <protection locked="0"/>
    </xf>
    <xf numFmtId="0" fontId="12" fillId="6" borderId="9" xfId="0" applyFont="1" applyFill="1" applyBorder="1" applyAlignment="1" applyProtection="1">
      <alignment horizontal="right" vertical="center" wrapText="1" readingOrder="1"/>
      <protection locked="0"/>
    </xf>
    <xf numFmtId="0" fontId="5" fillId="6" borderId="28" xfId="0" applyFont="1" applyFill="1" applyBorder="1" applyAlignment="1" applyProtection="1">
      <alignment horizontal="right" vertical="center" wrapText="1" readingOrder="1"/>
      <protection locked="0"/>
    </xf>
    <xf numFmtId="0" fontId="5" fillId="6" borderId="4" xfId="0" applyFont="1" applyFill="1" applyBorder="1" applyAlignment="1" applyProtection="1">
      <alignment horizontal="right" vertical="center" wrapText="1" readingOrder="1"/>
      <protection locked="0"/>
    </xf>
    <xf numFmtId="0" fontId="5" fillId="6" borderId="29" xfId="0" applyFont="1" applyFill="1" applyBorder="1" applyAlignment="1" applyProtection="1">
      <alignment horizontal="right" vertical="center" wrapText="1" readingOrder="1"/>
      <protection locked="0"/>
    </xf>
    <xf numFmtId="0" fontId="5" fillId="6" borderId="5" xfId="0" applyFont="1" applyFill="1" applyBorder="1" applyAlignment="1" applyProtection="1">
      <alignment horizontal="right" vertical="center" wrapText="1" readingOrder="1"/>
      <protection locked="0"/>
    </xf>
    <xf numFmtId="0" fontId="6" fillId="0" borderId="0" xfId="0" applyFont="1" applyAlignment="1">
      <alignment horizontal="left"/>
    </xf>
    <xf numFmtId="0" fontId="12" fillId="6" borderId="10" xfId="0" applyFont="1" applyFill="1" applyBorder="1" applyAlignment="1" applyProtection="1">
      <alignment horizontal="right" vertical="center" wrapText="1" readingOrder="1"/>
      <protection locked="0"/>
    </xf>
    <xf numFmtId="0" fontId="12" fillId="6" borderId="1" xfId="0" applyFont="1" applyFill="1" applyBorder="1" applyAlignment="1" applyProtection="1">
      <alignment horizontal="right" vertical="center" wrapText="1" readingOrder="1"/>
      <protection locked="0"/>
    </xf>
    <xf numFmtId="49" fontId="4" fillId="5" borderId="10" xfId="0" applyNumberFormat="1" applyFont="1" applyFill="1" applyBorder="1" applyAlignment="1" applyProtection="1">
      <alignment horizontal="left" vertical="center" wrapText="1" readingOrder="1"/>
      <protection locked="0"/>
    </xf>
    <xf numFmtId="49" fontId="4" fillId="5" borderId="26" xfId="0" applyNumberFormat="1" applyFont="1" applyFill="1" applyBorder="1" applyAlignment="1" applyProtection="1">
      <alignment horizontal="left" vertical="center" wrapText="1" readingOrder="1"/>
      <protection locked="0"/>
    </xf>
    <xf numFmtId="49" fontId="4" fillId="5" borderId="1" xfId="0" applyNumberFormat="1" applyFont="1" applyFill="1" applyBorder="1" applyAlignment="1" applyProtection="1">
      <alignment horizontal="left" vertical="center" wrapText="1" readingOrder="1"/>
      <protection locked="0"/>
    </xf>
    <xf numFmtId="49" fontId="4" fillId="5" borderId="2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0" borderId="10" xfId="0" applyFont="1" applyBorder="1" applyAlignment="1" applyProtection="1">
      <alignment horizontal="right" vertical="center" wrapText="1" readingOrder="1"/>
      <protection locked="0"/>
    </xf>
    <xf numFmtId="0" fontId="12" fillId="0" borderId="0" xfId="0" applyFont="1" applyAlignment="1" applyProtection="1">
      <alignment horizontal="right" vertical="center" wrapText="1" readingOrder="1"/>
      <protection locked="0"/>
    </xf>
    <xf numFmtId="0" fontId="12" fillId="0" borderId="26" xfId="0" applyFont="1" applyBorder="1" applyAlignment="1" applyProtection="1">
      <alignment horizontal="right" vertical="center" wrapText="1" readingOrder="1"/>
      <protection locked="0"/>
    </xf>
    <xf numFmtId="0" fontId="12" fillId="0" borderId="2" xfId="0" applyFont="1" applyBorder="1" applyAlignment="1" applyProtection="1">
      <alignment horizontal="right" vertical="center" wrapText="1" readingOrder="1"/>
      <protection locked="0"/>
    </xf>
    <xf numFmtId="0" fontId="20" fillId="0" borderId="19" xfId="0" applyFont="1" applyBorder="1" applyAlignment="1" applyProtection="1">
      <alignment horizontal="left" vertical="center" wrapText="1" readingOrder="1"/>
      <protection locked="0"/>
    </xf>
    <xf numFmtId="0" fontId="20" fillId="0" borderId="17" xfId="0" applyFont="1" applyBorder="1" applyAlignment="1" applyProtection="1">
      <alignment horizontal="left" vertical="center" wrapText="1" readingOrder="1"/>
      <protection locked="0"/>
    </xf>
    <xf numFmtId="0" fontId="20" fillId="0" borderId="1" xfId="0" applyFont="1" applyBorder="1" applyAlignment="1" applyProtection="1">
      <alignment horizontal="left" vertical="center" wrapText="1" readingOrder="1"/>
      <protection locked="0"/>
    </xf>
    <xf numFmtId="0" fontId="20" fillId="0" borderId="2" xfId="0" applyFont="1" applyBorder="1" applyAlignment="1" applyProtection="1">
      <alignment horizontal="left" vertical="center" wrapText="1" readingOrder="1"/>
      <protection locked="0"/>
    </xf>
    <xf numFmtId="49" fontId="4" fillId="3" borderId="8" xfId="0" applyNumberFormat="1" applyFont="1" applyFill="1" applyBorder="1" applyAlignment="1" applyProtection="1">
      <alignment horizontal="center" vertical="center" readingOrder="1"/>
      <protection locked="0"/>
    </xf>
    <xf numFmtId="49" fontId="4" fillId="3" borderId="9" xfId="0" applyNumberFormat="1" applyFont="1" applyFill="1" applyBorder="1" applyAlignment="1" applyProtection="1">
      <alignment horizontal="center" vertical="center" readingOrder="1"/>
      <protection locked="0"/>
    </xf>
    <xf numFmtId="49" fontId="4" fillId="3" borderId="12" xfId="0" applyNumberFormat="1" applyFont="1" applyFill="1" applyBorder="1" applyAlignment="1" applyProtection="1">
      <alignment horizontal="center" vertical="center" readingOrder="1"/>
      <protection locked="0"/>
    </xf>
    <xf numFmtId="166" fontId="6" fillId="0" borderId="10" xfId="0" applyNumberFormat="1" applyFont="1" applyBorder="1" applyAlignment="1" applyProtection="1">
      <alignment horizontal="center" vertical="center" wrapText="1" readingOrder="1"/>
      <protection locked="0"/>
    </xf>
    <xf numFmtId="166" fontId="6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5" xfId="0" applyFont="1" applyBorder="1" applyAlignment="1" applyProtection="1">
      <alignment horizontal="right" vertical="center" wrapText="1" readingOrder="1"/>
      <protection locked="0"/>
    </xf>
    <xf numFmtId="49" fontId="4" fillId="2" borderId="8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2" borderId="9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2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16" xfId="0" applyFont="1" applyFill="1" applyBorder="1" applyAlignment="1" applyProtection="1">
      <alignment horizontal="left" vertical="center" wrapText="1" readingOrder="1"/>
      <protection locked="0"/>
    </xf>
    <xf numFmtId="0" fontId="1" fillId="3" borderId="31" xfId="0" applyFont="1" applyFill="1" applyBorder="1" applyAlignment="1" applyProtection="1">
      <alignment horizontal="left" vertical="center" wrapText="1" readingOrder="1"/>
      <protection locked="0"/>
    </xf>
    <xf numFmtId="49" fontId="4" fillId="0" borderId="5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8" xfId="0" applyFont="1" applyBorder="1" applyAlignment="1" applyProtection="1">
      <alignment horizontal="right" vertical="center" wrapText="1" readingOrder="1"/>
      <protection locked="0"/>
    </xf>
    <xf numFmtId="0" fontId="15" fillId="0" borderId="25" xfId="0" applyFont="1" applyBorder="1" applyAlignment="1" applyProtection="1">
      <alignment horizontal="center" vertical="center" wrapText="1" readingOrder="1"/>
      <protection locked="0"/>
    </xf>
    <xf numFmtId="0" fontId="15" fillId="0" borderId="26" xfId="0" applyFont="1" applyBorder="1" applyAlignment="1" applyProtection="1">
      <alignment horizontal="center" vertical="center" wrapText="1" readingOrder="1"/>
      <protection locked="0"/>
    </xf>
    <xf numFmtId="0" fontId="4" fillId="2" borderId="8" xfId="0" applyFont="1" applyFill="1" applyBorder="1" applyAlignment="1" applyProtection="1">
      <alignment horizontal="center" vertical="center" wrapText="1" readingOrder="1"/>
      <protection locked="0"/>
    </xf>
    <xf numFmtId="0" fontId="4" fillId="2" borderId="9" xfId="0" applyFont="1" applyFill="1" applyBorder="1" applyAlignment="1" applyProtection="1">
      <alignment horizontal="center" vertical="center" wrapText="1" readingOrder="1"/>
      <protection locked="0"/>
    </xf>
    <xf numFmtId="0" fontId="12" fillId="0" borderId="25" xfId="0" applyFont="1" applyBorder="1" applyAlignment="1" applyProtection="1">
      <alignment horizontal="right" vertical="center" wrapText="1" readingOrder="1"/>
      <protection locked="0"/>
    </xf>
    <xf numFmtId="0" fontId="12" fillId="0" borderId="11" xfId="0" applyFont="1" applyBorder="1" applyAlignment="1" applyProtection="1">
      <alignment horizontal="right" vertical="center" wrapText="1" readingOrder="1"/>
      <protection locked="0"/>
    </xf>
    <xf numFmtId="166" fontId="6" fillId="2" borderId="10" xfId="0" applyNumberFormat="1" applyFont="1" applyFill="1" applyBorder="1" applyAlignment="1" applyProtection="1">
      <alignment horizontal="center" vertical="center" wrapText="1" readingOrder="1"/>
      <protection locked="0"/>
    </xf>
    <xf numFmtId="166" fontId="6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25" xfId="0" applyFont="1" applyBorder="1" applyAlignment="1" applyProtection="1">
      <alignment horizontal="center" vertical="center" wrapText="1" readingOrder="1"/>
      <protection locked="0"/>
    </xf>
    <xf numFmtId="0" fontId="16" fillId="0" borderId="26" xfId="0" applyFont="1" applyBorder="1" applyAlignment="1" applyProtection="1">
      <alignment horizontal="center" vertical="center" wrapText="1" readingOrder="1"/>
      <protection locked="0"/>
    </xf>
    <xf numFmtId="0" fontId="12" fillId="5" borderId="18" xfId="0" applyFont="1" applyFill="1" applyBorder="1" applyAlignment="1" applyProtection="1">
      <alignment horizontal="right" vertical="center" wrapText="1" readingOrder="1"/>
      <protection locked="0"/>
    </xf>
    <xf numFmtId="0" fontId="12" fillId="5" borderId="16" xfId="0" applyFont="1" applyFill="1" applyBorder="1" applyAlignment="1" applyProtection="1">
      <alignment horizontal="right" vertical="center" wrapText="1" readingOrder="1"/>
      <protection locked="0"/>
    </xf>
    <xf numFmtId="0" fontId="12" fillId="2" borderId="20" xfId="0" applyFont="1" applyFill="1" applyBorder="1" applyAlignment="1" applyProtection="1">
      <alignment horizontal="right" vertical="center" wrapText="1" readingOrder="1"/>
      <protection locked="0"/>
    </xf>
    <xf numFmtId="0" fontId="12" fillId="2" borderId="15" xfId="0" applyFont="1" applyFill="1" applyBorder="1" applyAlignment="1" applyProtection="1">
      <alignment horizontal="right" vertical="center" wrapText="1" readingOrder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49" fontId="4" fillId="3" borderId="2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6" borderId="5" xfId="0" applyFont="1" applyFill="1" applyBorder="1" applyAlignment="1" applyProtection="1">
      <alignment horizontal="center" vertical="center" wrapText="1" readingOrder="1"/>
      <protection locked="0"/>
    </xf>
    <xf numFmtId="1" fontId="6" fillId="0" borderId="8" xfId="0" applyNumberFormat="1" applyFont="1" applyBorder="1" applyAlignment="1" applyProtection="1">
      <alignment horizontal="center" vertical="center" wrapText="1" readingOrder="1"/>
      <protection locked="0"/>
    </xf>
    <xf numFmtId="1" fontId="6" fillId="0" borderId="12" xfId="0" applyNumberFormat="1" applyFont="1" applyBorder="1" applyAlignment="1" applyProtection="1">
      <alignment horizontal="center" vertical="center" wrapText="1" readingOrder="1"/>
      <protection locked="0"/>
    </xf>
    <xf numFmtId="1" fontId="17" fillId="0" borderId="25" xfId="0" applyNumberFormat="1" applyFont="1" applyBorder="1" applyAlignment="1" applyProtection="1">
      <alignment horizontal="center" vertical="center" wrapText="1" readingOrder="1"/>
      <protection locked="0"/>
    </xf>
    <xf numFmtId="1" fontId="17" fillId="0" borderId="26" xfId="0" applyNumberFormat="1" applyFont="1" applyBorder="1" applyAlignment="1" applyProtection="1">
      <alignment horizontal="center" vertical="center" wrapText="1" readingOrder="1"/>
      <protection locked="0"/>
    </xf>
    <xf numFmtId="1" fontId="17" fillId="0" borderId="18" xfId="0" applyNumberFormat="1" applyFont="1" applyBorder="1" applyAlignment="1" applyProtection="1">
      <alignment horizontal="center" vertical="center" wrapText="1" readingOrder="1"/>
      <protection locked="0"/>
    </xf>
    <xf numFmtId="1" fontId="17" fillId="0" borderId="19" xfId="0" applyNumberFormat="1" applyFont="1" applyBorder="1" applyAlignment="1" applyProtection="1">
      <alignment horizontal="center" vertical="center" wrapText="1" readingOrder="1"/>
      <protection locked="0"/>
    </xf>
    <xf numFmtId="49" fontId="12" fillId="0" borderId="25" xfId="0" applyNumberFormat="1" applyFont="1" applyBorder="1" applyAlignment="1" applyProtection="1">
      <alignment horizontal="center" vertical="center" wrapText="1" readingOrder="1"/>
      <protection locked="0"/>
    </xf>
    <xf numFmtId="49" fontId="12" fillId="0" borderId="18" xfId="0" applyNumberFormat="1" applyFont="1" applyBorder="1" applyAlignment="1" applyProtection="1">
      <alignment horizontal="center" vertical="center" wrapText="1" readingOrder="1"/>
      <protection locked="0"/>
    </xf>
    <xf numFmtId="0" fontId="20" fillId="0" borderId="26" xfId="0" applyFont="1" applyBorder="1" applyAlignment="1" applyProtection="1">
      <alignment horizontal="left" vertical="center" wrapText="1" readingOrder="1"/>
      <protection locked="0"/>
    </xf>
    <xf numFmtId="0" fontId="20" fillId="0" borderId="11" xfId="0" applyFont="1" applyBorder="1" applyAlignment="1" applyProtection="1">
      <alignment horizontal="left" vertical="center" wrapText="1" readingOrder="1"/>
      <protection locked="0"/>
    </xf>
    <xf numFmtId="0" fontId="20" fillId="0" borderId="1" xfId="0" applyFont="1" applyFill="1" applyBorder="1" applyAlignment="1" applyProtection="1">
      <alignment horizontal="left" vertical="center" wrapText="1" readingOrder="1"/>
      <protection locked="0"/>
    </xf>
    <xf numFmtId="0" fontId="20" fillId="0" borderId="2" xfId="0" applyFont="1" applyFill="1" applyBorder="1" applyAlignment="1" applyProtection="1">
      <alignment horizontal="left" vertical="center" wrapText="1" readingOrder="1"/>
      <protection locked="0"/>
    </xf>
    <xf numFmtId="0" fontId="16" fillId="0" borderId="25" xfId="0" applyFont="1" applyFill="1" applyBorder="1" applyAlignment="1" applyProtection="1">
      <alignment horizontal="center" vertical="center" wrapText="1" readingOrder="1"/>
      <protection locked="0"/>
    </xf>
    <xf numFmtId="0" fontId="16" fillId="0" borderId="26" xfId="0" applyFont="1" applyFill="1" applyBorder="1" applyAlignment="1" applyProtection="1">
      <alignment horizontal="center" vertical="center" wrapText="1" readingOrder="1"/>
      <protection locked="0"/>
    </xf>
    <xf numFmtId="0" fontId="1" fillId="0" borderId="8" xfId="0" applyFont="1" applyBorder="1" applyAlignment="1" applyProtection="1">
      <alignment horizontal="center" vertical="center" wrapText="1" readingOrder="1"/>
      <protection locked="0"/>
    </xf>
    <xf numFmtId="0" fontId="1" fillId="0" borderId="12" xfId="0" applyFont="1" applyBorder="1" applyAlignment="1" applyProtection="1">
      <alignment horizontal="center" vertical="center" wrapText="1" readingOrder="1"/>
      <protection locked="0"/>
    </xf>
    <xf numFmtId="49" fontId="4" fillId="0" borderId="25" xfId="0" applyNumberFormat="1" applyFont="1" applyBorder="1" applyAlignment="1" applyProtection="1">
      <alignment horizontal="center" vertical="center" wrapText="1" readingOrder="1"/>
      <protection locked="0"/>
    </xf>
    <xf numFmtId="49" fontId="4" fillId="0" borderId="13" xfId="0" applyNumberFormat="1" applyFont="1" applyBorder="1" applyAlignment="1" applyProtection="1">
      <alignment horizontal="center" vertical="center" wrapText="1" readingOrder="1"/>
      <protection locked="0"/>
    </xf>
    <xf numFmtId="49" fontId="4" fillId="0" borderId="18" xfId="0" applyNumberFormat="1" applyFont="1" applyBorder="1" applyAlignment="1" applyProtection="1">
      <alignment horizontal="center" vertical="center" wrapText="1" readingOrder="1"/>
      <protection locked="0"/>
    </xf>
    <xf numFmtId="0" fontId="12" fillId="7" borderId="5" xfId="0" applyFont="1" applyFill="1" applyBorder="1" applyAlignment="1" applyProtection="1">
      <alignment horizontal="center" wrapText="1" readingOrder="1"/>
      <protection locked="0"/>
    </xf>
    <xf numFmtId="0" fontId="19" fillId="0" borderId="1" xfId="0" applyFont="1" applyBorder="1" applyAlignment="1" applyProtection="1">
      <alignment horizontal="left" vertical="center" wrapText="1" readingOrder="1"/>
      <protection locked="0"/>
    </xf>
    <xf numFmtId="0" fontId="19" fillId="0" borderId="2" xfId="0" applyFont="1" applyBorder="1" applyAlignment="1" applyProtection="1">
      <alignment horizontal="left" vertical="center" wrapText="1" readingOrder="1"/>
      <protection locked="0"/>
    </xf>
    <xf numFmtId="0" fontId="1" fillId="3" borderId="26" xfId="0" applyFont="1" applyFill="1" applyBorder="1" applyAlignment="1" applyProtection="1">
      <alignment horizontal="left" vertical="center" wrapText="1" readingOrder="1"/>
      <protection locked="0"/>
    </xf>
    <xf numFmtId="1" fontId="15" fillId="0" borderId="25" xfId="0" applyNumberFormat="1" applyFont="1" applyBorder="1" applyAlignment="1" applyProtection="1">
      <alignment horizontal="center" vertical="center" wrapText="1" readingOrder="1"/>
      <protection locked="0"/>
    </xf>
    <xf numFmtId="1" fontId="15" fillId="0" borderId="26" xfId="0" applyNumberFormat="1" applyFont="1" applyBorder="1" applyAlignment="1" applyProtection="1">
      <alignment horizontal="center" vertical="center" wrapText="1" readingOrder="1"/>
      <protection locked="0"/>
    </xf>
    <xf numFmtId="0" fontId="30" fillId="6" borderId="5" xfId="0" applyFont="1" applyFill="1" applyBorder="1" applyAlignment="1" applyProtection="1">
      <alignment horizontal="center" vertical="center" wrapText="1" readingOrder="1"/>
      <protection locked="0"/>
    </xf>
    <xf numFmtId="0" fontId="26" fillId="0" borderId="19" xfId="0" applyFont="1" applyBorder="1" applyAlignment="1" applyProtection="1">
      <alignment horizontal="center" vertical="center" wrapText="1" readingOrder="1"/>
      <protection locked="0"/>
    </xf>
    <xf numFmtId="9" fontId="22" fillId="6" borderId="5" xfId="2" applyFont="1" applyFill="1" applyBorder="1" applyAlignment="1" applyProtection="1">
      <alignment horizontal="center" vertical="center" wrapText="1" readingOrder="1"/>
      <protection locked="0"/>
    </xf>
    <xf numFmtId="49" fontId="4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4" borderId="9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4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2" borderId="26" xfId="0" applyFont="1" applyFill="1" applyBorder="1" applyAlignment="1" applyProtection="1">
      <alignment horizontal="right" vertical="center" wrapText="1" readingOrder="1"/>
      <protection locked="0"/>
    </xf>
    <xf numFmtId="0" fontId="12" fillId="0" borderId="9" xfId="0" applyFont="1" applyBorder="1" applyAlignment="1" applyProtection="1">
      <alignment horizontal="right" vertical="center" wrapText="1" readingOrder="1"/>
      <protection locked="0"/>
    </xf>
    <xf numFmtId="0" fontId="12" fillId="0" borderId="12" xfId="0" applyFont="1" applyBorder="1" applyAlignment="1" applyProtection="1">
      <alignment horizontal="right" vertical="center" wrapText="1" readingOrder="1"/>
      <protection locked="0"/>
    </xf>
    <xf numFmtId="0" fontId="1" fillId="4" borderId="1" xfId="0" applyFont="1" applyFill="1" applyBorder="1" applyAlignment="1" applyProtection="1">
      <alignment horizontal="left" vertical="center" wrapText="1" readingOrder="1"/>
      <protection locked="0"/>
    </xf>
    <xf numFmtId="0" fontId="1" fillId="4" borderId="2" xfId="0" applyFont="1" applyFill="1" applyBorder="1" applyAlignment="1" applyProtection="1">
      <alignment horizontal="left" vertical="center" wrapText="1" readingOrder="1"/>
      <protection locked="0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wrapText="1"/>
    </xf>
    <xf numFmtId="0" fontId="25" fillId="0" borderId="8" xfId="0" applyFont="1" applyBorder="1" applyAlignment="1">
      <alignment horizontal="center" wrapText="1"/>
    </xf>
    <xf numFmtId="0" fontId="25" fillId="0" borderId="9" xfId="0" applyFont="1" applyBorder="1" applyAlignment="1">
      <alignment horizontal="center" wrapText="1"/>
    </xf>
    <xf numFmtId="0" fontId="25" fillId="0" borderId="12" xfId="0" applyFont="1" applyBorder="1" applyAlignment="1">
      <alignment horizontal="center" wrapText="1"/>
    </xf>
    <xf numFmtId="0" fontId="3" fillId="7" borderId="5" xfId="0" applyFont="1" applyFill="1" applyBorder="1" applyAlignment="1" applyProtection="1">
      <alignment horizontal="center" wrapText="1" readingOrder="1"/>
      <protection locked="0"/>
    </xf>
    <xf numFmtId="0" fontId="3" fillId="7" borderId="10" xfId="0" applyFont="1" applyFill="1" applyBorder="1" applyAlignment="1" applyProtection="1">
      <alignment horizontal="center" wrapText="1" readingOrder="1"/>
      <protection locked="0"/>
    </xf>
    <xf numFmtId="0" fontId="25" fillId="3" borderId="8" xfId="0" applyFont="1" applyFill="1" applyBorder="1" applyAlignment="1">
      <alignment horizontal="center" wrapText="1"/>
    </xf>
    <xf numFmtId="0" fontId="25" fillId="3" borderId="12" xfId="0" applyFont="1" applyFill="1" applyBorder="1" applyAlignment="1">
      <alignment horizontal="center" wrapText="1"/>
    </xf>
    <xf numFmtId="0" fontId="21" fillId="0" borderId="10" xfId="0" applyFont="1" applyBorder="1" applyAlignment="1" applyProtection="1">
      <alignment horizontal="left" vertical="top" wrapText="1" readingOrder="1"/>
      <protection locked="0"/>
    </xf>
    <xf numFmtId="0" fontId="21" fillId="0" borderId="1" xfId="0" applyFont="1" applyBorder="1" applyAlignment="1" applyProtection="1">
      <alignment horizontal="left" vertical="top" wrapText="1" readingOrder="1"/>
      <protection locked="0"/>
    </xf>
    <xf numFmtId="0" fontId="11" fillId="3" borderId="23" xfId="0" applyFont="1" applyFill="1" applyBorder="1" applyAlignment="1" applyProtection="1">
      <alignment horizontal="left" vertical="top" wrapText="1" readingOrder="1"/>
      <protection locked="0"/>
    </xf>
    <xf numFmtId="0" fontId="11" fillId="3" borderId="16" xfId="0" applyFont="1" applyFill="1" applyBorder="1" applyAlignment="1" applyProtection="1">
      <alignment horizontal="left" vertical="top" wrapText="1" readingOrder="1"/>
      <protection locked="0"/>
    </xf>
    <xf numFmtId="0" fontId="18" fillId="0" borderId="0" xfId="0" applyFont="1" applyAlignment="1">
      <alignment horizontal="center" vertical="center"/>
    </xf>
    <xf numFmtId="49" fontId="11" fillId="3" borderId="23" xfId="0" applyNumberFormat="1" applyFont="1" applyFill="1" applyBorder="1" applyAlignment="1" applyProtection="1">
      <alignment horizontal="left" vertical="top" wrapText="1" readingOrder="1"/>
      <protection locked="0"/>
    </xf>
    <xf numFmtId="0" fontId="21" fillId="0" borderId="16" xfId="0" applyFont="1" applyBorder="1" applyAlignment="1" applyProtection="1">
      <alignment horizontal="left" vertical="top" wrapText="1" readingOrder="1"/>
      <protection locked="0"/>
    </xf>
    <xf numFmtId="0" fontId="11" fillId="3" borderId="10" xfId="0" applyFont="1" applyFill="1" applyBorder="1" applyAlignment="1" applyProtection="1">
      <alignment horizontal="left" vertical="top" wrapText="1" readingOrder="1"/>
      <protection locked="0"/>
    </xf>
    <xf numFmtId="0" fontId="11" fillId="3" borderId="1" xfId="0" applyFont="1" applyFill="1" applyBorder="1" applyAlignment="1" applyProtection="1">
      <alignment horizontal="left" vertical="top" wrapText="1" readingOrder="1"/>
      <protection locked="0"/>
    </xf>
  </cellXfs>
  <cellStyles count="3">
    <cellStyle name="Įprastas" xfId="0" builtinId="0"/>
    <cellStyle name="Normal 2" xfId="1"/>
    <cellStyle name="Procentai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9E1F2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9"/>
  <sheetViews>
    <sheetView tabSelected="1" zoomScaleNormal="100" zoomScaleSheetLayoutView="100" workbookViewId="0">
      <pane ySplit="11" topLeftCell="A78" activePane="bottomLeft" state="frozen"/>
      <selection pane="bottomLeft" activeCell="L7" sqref="L7"/>
    </sheetView>
  </sheetViews>
  <sheetFormatPr defaultColWidth="9.140625" defaultRowHeight="12.75" x14ac:dyDescent="0.2"/>
  <cols>
    <col min="1" max="2" width="11.5703125" style="6" customWidth="1"/>
    <col min="3" max="3" width="11.5703125" style="1" customWidth="1"/>
    <col min="4" max="4" width="19.28515625" style="1" customWidth="1"/>
    <col min="5" max="5" width="11.85546875" style="1" customWidth="1"/>
    <col min="6" max="6" width="12.42578125" style="1" hidden="1" customWidth="1"/>
    <col min="7" max="7" width="11.85546875" style="1" customWidth="1"/>
    <col min="8" max="8" width="13" style="1" hidden="1" customWidth="1"/>
    <col min="9" max="9" width="13" style="157" customWidth="1"/>
    <col min="10" max="10" width="11.85546875" style="1" customWidth="1"/>
    <col min="11" max="11" width="13.28515625" style="1" customWidth="1"/>
    <col min="12" max="12" width="36" style="1" customWidth="1"/>
    <col min="13" max="13" width="18.28515625" style="1" customWidth="1"/>
    <col min="14" max="14" width="40.85546875" style="1" customWidth="1"/>
    <col min="15" max="15" width="5.85546875" style="1" customWidth="1"/>
    <col min="16" max="18" width="7.140625" style="1" customWidth="1"/>
    <col min="19" max="19" width="10.85546875" style="1" hidden="1" customWidth="1"/>
    <col min="20" max="20" width="10" style="1" customWidth="1"/>
    <col min="21" max="21" width="46.7109375" style="1" bestFit="1" customWidth="1"/>
    <col min="22" max="16384" width="9.140625" style="1"/>
  </cols>
  <sheetData>
    <row r="1" spans="1:20" x14ac:dyDescent="0.2">
      <c r="L1" s="1" t="s">
        <v>143</v>
      </c>
    </row>
    <row r="2" spans="1:20" x14ac:dyDescent="0.2">
      <c r="L2" s="1" t="s">
        <v>141</v>
      </c>
    </row>
    <row r="3" spans="1:20" x14ac:dyDescent="0.2">
      <c r="L3" s="1" t="s">
        <v>155</v>
      </c>
    </row>
    <row r="4" spans="1:20" x14ac:dyDescent="0.2">
      <c r="L4" s="1" t="s">
        <v>142</v>
      </c>
    </row>
    <row r="5" spans="1:20" x14ac:dyDescent="0.2">
      <c r="I5" s="139"/>
      <c r="J5" s="139"/>
      <c r="K5" s="139"/>
      <c r="L5" s="139" t="s">
        <v>156</v>
      </c>
    </row>
    <row r="6" spans="1:20" x14ac:dyDescent="0.2">
      <c r="I6" s="139"/>
      <c r="J6" s="139"/>
      <c r="K6" s="139"/>
      <c r="L6" s="139" t="s">
        <v>149</v>
      </c>
    </row>
    <row r="7" spans="1:20" x14ac:dyDescent="0.2">
      <c r="I7" s="139"/>
      <c r="J7" s="139"/>
      <c r="K7" s="139"/>
      <c r="L7" s="139" t="s">
        <v>168</v>
      </c>
    </row>
    <row r="8" spans="1:20" x14ac:dyDescent="0.2">
      <c r="I8" s="137"/>
      <c r="J8" s="137"/>
      <c r="K8" s="137"/>
      <c r="L8" s="137"/>
    </row>
    <row r="9" spans="1:20" ht="29.25" customHeight="1" x14ac:dyDescent="0.2">
      <c r="A9" s="274" t="s">
        <v>154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56"/>
    </row>
    <row r="10" spans="1:20" ht="32.25" customHeight="1" x14ac:dyDescent="0.2">
      <c r="A10" s="247" t="s">
        <v>11</v>
      </c>
      <c r="B10" s="247" t="s">
        <v>127</v>
      </c>
      <c r="C10" s="247" t="s">
        <v>12</v>
      </c>
      <c r="D10" s="247" t="s">
        <v>13</v>
      </c>
      <c r="E10" s="247" t="s">
        <v>5</v>
      </c>
      <c r="F10" s="247" t="s">
        <v>120</v>
      </c>
      <c r="G10" s="247" t="s">
        <v>150</v>
      </c>
      <c r="H10" s="247" t="s">
        <v>128</v>
      </c>
      <c r="I10" s="273" t="s">
        <v>151</v>
      </c>
      <c r="J10" s="247" t="s">
        <v>152</v>
      </c>
      <c r="K10" s="247" t="s">
        <v>153</v>
      </c>
      <c r="L10" s="247" t="s">
        <v>129</v>
      </c>
      <c r="M10" s="267" t="s">
        <v>9</v>
      </c>
      <c r="N10" s="267" t="s">
        <v>124</v>
      </c>
      <c r="O10" s="267"/>
      <c r="P10" s="267" t="s">
        <v>125</v>
      </c>
      <c r="Q10" s="267"/>
      <c r="R10" s="267"/>
      <c r="S10" s="275" t="s">
        <v>167</v>
      </c>
    </row>
    <row r="11" spans="1:20" ht="37.5" customHeight="1" x14ac:dyDescent="0.2">
      <c r="A11" s="247"/>
      <c r="B11" s="247"/>
      <c r="C11" s="247"/>
      <c r="D11" s="247"/>
      <c r="E11" s="247"/>
      <c r="F11" s="247"/>
      <c r="G11" s="247"/>
      <c r="H11" s="247"/>
      <c r="I11" s="273"/>
      <c r="J11" s="247"/>
      <c r="K11" s="247"/>
      <c r="L11" s="247"/>
      <c r="M11" s="267"/>
      <c r="N11" s="26" t="s">
        <v>1</v>
      </c>
      <c r="O11" s="26" t="s">
        <v>14</v>
      </c>
      <c r="P11" s="127">
        <v>2024</v>
      </c>
      <c r="Q11" s="127">
        <v>2025</v>
      </c>
      <c r="R11" s="127">
        <v>2026</v>
      </c>
      <c r="S11" s="275"/>
    </row>
    <row r="12" spans="1:20" x14ac:dyDescent="0.2">
      <c r="A12" s="120">
        <v>1</v>
      </c>
      <c r="B12" s="120">
        <v>2</v>
      </c>
      <c r="C12" s="120">
        <v>3</v>
      </c>
      <c r="D12" s="120">
        <v>4</v>
      </c>
      <c r="E12" s="120">
        <v>5</v>
      </c>
      <c r="F12" s="120">
        <v>6</v>
      </c>
      <c r="G12" s="120">
        <v>7</v>
      </c>
      <c r="H12" s="120">
        <v>8</v>
      </c>
      <c r="I12" s="160">
        <v>9</v>
      </c>
      <c r="J12" s="120">
        <v>10</v>
      </c>
      <c r="K12" s="120">
        <v>11</v>
      </c>
      <c r="L12" s="120">
        <v>12</v>
      </c>
      <c r="M12" s="127"/>
      <c r="N12" s="26"/>
      <c r="O12" s="26"/>
      <c r="P12" s="127"/>
      <c r="Q12" s="127"/>
      <c r="R12" s="127"/>
      <c r="S12" s="121">
        <v>13</v>
      </c>
    </row>
    <row r="13" spans="1:20" ht="18" customHeight="1" x14ac:dyDescent="0.2">
      <c r="A13" s="27" t="s">
        <v>0</v>
      </c>
      <c r="B13" s="282" t="s">
        <v>36</v>
      </c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3"/>
      <c r="S13" s="111"/>
    </row>
    <row r="14" spans="1:20" ht="78.75" customHeight="1" x14ac:dyDescent="0.2">
      <c r="A14" s="276" t="s">
        <v>0</v>
      </c>
      <c r="B14" s="28" t="s">
        <v>0</v>
      </c>
      <c r="C14" s="270" t="s">
        <v>37</v>
      </c>
      <c r="D14" s="270"/>
      <c r="E14" s="270"/>
      <c r="F14" s="44" t="s">
        <v>25</v>
      </c>
      <c r="G14" s="29"/>
      <c r="H14" s="29"/>
      <c r="I14" s="161"/>
      <c r="J14" s="29"/>
      <c r="K14" s="29"/>
      <c r="L14" s="44" t="s">
        <v>160</v>
      </c>
      <c r="M14" s="30" t="s">
        <v>45</v>
      </c>
      <c r="N14" s="30" t="s">
        <v>74</v>
      </c>
      <c r="O14" s="31" t="s">
        <v>16</v>
      </c>
      <c r="P14" s="134">
        <v>60</v>
      </c>
      <c r="Q14" s="134">
        <v>65</v>
      </c>
      <c r="R14" s="134">
        <v>65</v>
      </c>
      <c r="S14" s="111"/>
      <c r="T14" s="9"/>
    </row>
    <row r="15" spans="1:20" ht="17.25" customHeight="1" x14ac:dyDescent="0.2">
      <c r="A15" s="277"/>
      <c r="B15" s="233" t="s">
        <v>0</v>
      </c>
      <c r="C15" s="33" t="s">
        <v>0</v>
      </c>
      <c r="D15" s="268" t="s">
        <v>40</v>
      </c>
      <c r="E15" s="269"/>
      <c r="F15" s="34" t="s">
        <v>30</v>
      </c>
      <c r="G15" s="271"/>
      <c r="H15" s="272"/>
      <c r="I15" s="272"/>
      <c r="J15" s="272"/>
      <c r="K15" s="272"/>
      <c r="L15" s="36" t="s">
        <v>29</v>
      </c>
      <c r="M15" s="47" t="s">
        <v>38</v>
      </c>
      <c r="N15" s="47" t="s">
        <v>39</v>
      </c>
      <c r="O15" s="62" t="s">
        <v>17</v>
      </c>
      <c r="P15" s="75">
        <v>5</v>
      </c>
      <c r="Q15" s="75">
        <v>8</v>
      </c>
      <c r="R15" s="75">
        <v>10</v>
      </c>
      <c r="S15" s="111"/>
      <c r="T15" s="9"/>
    </row>
    <row r="16" spans="1:20" ht="15" customHeight="1" x14ac:dyDescent="0.2">
      <c r="A16" s="277"/>
      <c r="B16" s="234"/>
      <c r="C16" s="229" t="s">
        <v>0</v>
      </c>
      <c r="D16" s="133">
        <v>188714469</v>
      </c>
      <c r="E16" s="133" t="s">
        <v>19</v>
      </c>
      <c r="F16" s="35" t="s">
        <v>29</v>
      </c>
      <c r="G16" s="11">
        <v>11.7</v>
      </c>
      <c r="H16" s="11"/>
      <c r="I16" s="152">
        <v>46.2</v>
      </c>
      <c r="J16" s="11">
        <v>50.82</v>
      </c>
      <c r="K16" s="11">
        <v>55.91</v>
      </c>
      <c r="L16" s="36" t="s">
        <v>29</v>
      </c>
      <c r="M16" s="57"/>
      <c r="N16" s="58"/>
      <c r="O16" s="59"/>
      <c r="P16" s="60"/>
      <c r="Q16" s="60"/>
      <c r="R16" s="61"/>
      <c r="S16" s="111"/>
    </row>
    <row r="17" spans="1:19" ht="12.75" customHeight="1" x14ac:dyDescent="0.2">
      <c r="A17" s="277"/>
      <c r="B17" s="234"/>
      <c r="C17" s="229"/>
      <c r="D17" s="230" t="s">
        <v>32</v>
      </c>
      <c r="E17" s="280"/>
      <c r="F17" s="281"/>
      <c r="G17" s="37">
        <f>SUM(G16)</f>
        <v>11.7</v>
      </c>
      <c r="H17" s="37">
        <f t="shared" ref="H17:K17" si="0">SUM(H16)</f>
        <v>0</v>
      </c>
      <c r="I17" s="162">
        <f t="shared" si="0"/>
        <v>46.2</v>
      </c>
      <c r="J17" s="37">
        <f t="shared" si="0"/>
        <v>50.82</v>
      </c>
      <c r="K17" s="37">
        <f t="shared" si="0"/>
        <v>55.91</v>
      </c>
      <c r="L17" s="16" t="s">
        <v>29</v>
      </c>
      <c r="M17" s="38" t="s">
        <v>29</v>
      </c>
      <c r="N17" s="38" t="s">
        <v>29</v>
      </c>
      <c r="O17" s="38" t="s">
        <v>29</v>
      </c>
      <c r="P17" s="38" t="s">
        <v>29</v>
      </c>
      <c r="Q17" s="38" t="s">
        <v>29</v>
      </c>
      <c r="R17" s="38" t="s">
        <v>29</v>
      </c>
      <c r="S17" s="112">
        <f>(I17-G17)/G17</f>
        <v>2.9487179487179489</v>
      </c>
    </row>
    <row r="18" spans="1:19" ht="30.75" customHeight="1" x14ac:dyDescent="0.2">
      <c r="A18" s="277"/>
      <c r="B18" s="234"/>
      <c r="C18" s="254" t="s">
        <v>15</v>
      </c>
      <c r="D18" s="256" t="s">
        <v>122</v>
      </c>
      <c r="E18" s="257"/>
      <c r="F18" s="248" t="s">
        <v>84</v>
      </c>
      <c r="G18" s="250"/>
      <c r="H18" s="251"/>
      <c r="I18" s="251"/>
      <c r="J18" s="251"/>
      <c r="K18" s="251"/>
      <c r="L18" s="262" t="s">
        <v>165</v>
      </c>
      <c r="M18" s="5" t="s">
        <v>46</v>
      </c>
      <c r="N18" s="47" t="s">
        <v>41</v>
      </c>
      <c r="O18" s="5" t="s">
        <v>17</v>
      </c>
      <c r="P18" s="75">
        <v>4</v>
      </c>
      <c r="Q18" s="75">
        <v>0</v>
      </c>
      <c r="R18" s="75">
        <v>0</v>
      </c>
      <c r="S18" s="111"/>
    </row>
    <row r="19" spans="1:19" ht="30.75" customHeight="1" x14ac:dyDescent="0.2">
      <c r="A19" s="277"/>
      <c r="B19" s="234"/>
      <c r="C19" s="255"/>
      <c r="D19" s="214"/>
      <c r="E19" s="215"/>
      <c r="F19" s="249"/>
      <c r="G19" s="252"/>
      <c r="H19" s="253"/>
      <c r="I19" s="253"/>
      <c r="J19" s="253"/>
      <c r="K19" s="253"/>
      <c r="L19" s="263"/>
      <c r="M19" s="108" t="s">
        <v>47</v>
      </c>
      <c r="N19" s="65" t="s">
        <v>42</v>
      </c>
      <c r="O19" s="63" t="s">
        <v>17</v>
      </c>
      <c r="P19" s="75">
        <v>0</v>
      </c>
      <c r="Q19" s="75">
        <v>0</v>
      </c>
      <c r="R19" s="85">
        <v>0</v>
      </c>
      <c r="S19" s="111"/>
    </row>
    <row r="20" spans="1:19" ht="12" customHeight="1" x14ac:dyDescent="0.2">
      <c r="A20" s="277"/>
      <c r="B20" s="234"/>
      <c r="C20" s="264" t="s">
        <v>15</v>
      </c>
      <c r="D20" s="133">
        <v>188714469</v>
      </c>
      <c r="E20" s="35" t="s">
        <v>19</v>
      </c>
      <c r="F20" s="87" t="s">
        <v>29</v>
      </c>
      <c r="G20" s="11">
        <f>368.4+0.1+22.6+33.7+4.7</f>
        <v>429.5</v>
      </c>
      <c r="H20" s="11"/>
      <c r="I20" s="152">
        <v>7.4</v>
      </c>
      <c r="J20" s="11"/>
      <c r="K20" s="11"/>
      <c r="L20" s="36" t="s">
        <v>29</v>
      </c>
      <c r="M20" s="57"/>
      <c r="N20" s="66"/>
      <c r="O20" s="67"/>
      <c r="P20" s="68"/>
      <c r="Q20" s="68"/>
      <c r="R20" s="67"/>
      <c r="S20" s="111"/>
    </row>
    <row r="21" spans="1:19" ht="12" customHeight="1" x14ac:dyDescent="0.2">
      <c r="A21" s="277"/>
      <c r="B21" s="234"/>
      <c r="C21" s="265"/>
      <c r="D21" s="133">
        <v>188714469</v>
      </c>
      <c r="E21" s="35" t="s">
        <v>21</v>
      </c>
      <c r="F21" s="87" t="s">
        <v>29</v>
      </c>
      <c r="G21" s="11">
        <f>0.3+7.6+27.9</f>
        <v>35.799999999999997</v>
      </c>
      <c r="H21" s="11"/>
      <c r="I21" s="152"/>
      <c r="J21" s="11"/>
      <c r="K21" s="11"/>
      <c r="L21" s="36" t="s">
        <v>29</v>
      </c>
      <c r="M21" s="57"/>
      <c r="N21" s="66"/>
      <c r="O21" s="67"/>
      <c r="P21" s="68"/>
      <c r="Q21" s="68"/>
      <c r="R21" s="67"/>
      <c r="S21" s="111"/>
    </row>
    <row r="22" spans="1:19" ht="12" customHeight="1" x14ac:dyDescent="0.2">
      <c r="A22" s="277"/>
      <c r="B22" s="234"/>
      <c r="C22" s="265"/>
      <c r="D22" s="133">
        <v>188714469</v>
      </c>
      <c r="E22" s="35" t="s">
        <v>27</v>
      </c>
      <c r="F22" s="87" t="s">
        <v>29</v>
      </c>
      <c r="G22" s="11">
        <f>226.7+61.5+1094.2+22.8+43.7+529.6</f>
        <v>1978.5</v>
      </c>
      <c r="H22" s="11"/>
      <c r="I22" s="152">
        <f>9+14.7</f>
        <v>23.7</v>
      </c>
      <c r="J22" s="11"/>
      <c r="K22" s="11"/>
      <c r="L22" s="36" t="s">
        <v>29</v>
      </c>
      <c r="M22" s="57"/>
      <c r="N22" s="66"/>
      <c r="O22" s="67"/>
      <c r="P22" s="68"/>
      <c r="Q22" s="68"/>
      <c r="R22" s="67"/>
      <c r="S22" s="111"/>
    </row>
    <row r="23" spans="1:19" ht="12" customHeight="1" x14ac:dyDescent="0.2">
      <c r="A23" s="277"/>
      <c r="B23" s="234"/>
      <c r="C23" s="265"/>
      <c r="D23" s="133">
        <v>188714469</v>
      </c>
      <c r="E23" s="35" t="s">
        <v>25</v>
      </c>
      <c r="F23" s="87" t="s">
        <v>29</v>
      </c>
      <c r="G23" s="11">
        <f>52+8.4+580+80+150.2+98.4</f>
        <v>968.99999999999989</v>
      </c>
      <c r="H23" s="11"/>
      <c r="I23" s="163"/>
      <c r="J23" s="11"/>
      <c r="K23" s="11"/>
      <c r="L23" s="36" t="s">
        <v>29</v>
      </c>
      <c r="M23" s="57"/>
      <c r="N23" s="66"/>
      <c r="O23" s="67"/>
      <c r="P23" s="68"/>
      <c r="Q23" s="68"/>
      <c r="R23" s="67"/>
      <c r="S23" s="111"/>
    </row>
    <row r="24" spans="1:19" ht="12" customHeight="1" x14ac:dyDescent="0.2">
      <c r="A24" s="277"/>
      <c r="B24" s="234"/>
      <c r="C24" s="265"/>
      <c r="D24" s="148">
        <v>188714469</v>
      </c>
      <c r="E24" s="35" t="s">
        <v>159</v>
      </c>
      <c r="F24" s="87"/>
      <c r="G24" s="11">
        <v>153.69999999999999</v>
      </c>
      <c r="H24" s="11"/>
      <c r="I24" s="163"/>
      <c r="J24" s="11"/>
      <c r="K24" s="11"/>
      <c r="L24" s="36"/>
      <c r="M24" s="57"/>
      <c r="N24" s="66"/>
      <c r="O24" s="67"/>
      <c r="P24" s="68"/>
      <c r="Q24" s="68"/>
      <c r="R24" s="67"/>
      <c r="S24" s="111"/>
    </row>
    <row r="25" spans="1:19" ht="12" customHeight="1" x14ac:dyDescent="0.2">
      <c r="A25" s="277"/>
      <c r="B25" s="234"/>
      <c r="C25" s="265"/>
      <c r="D25" s="133">
        <v>191123113</v>
      </c>
      <c r="E25" s="133" t="s">
        <v>19</v>
      </c>
      <c r="F25" s="87" t="s">
        <v>29</v>
      </c>
      <c r="G25" s="11">
        <v>47.5</v>
      </c>
      <c r="H25" s="11"/>
      <c r="I25" s="163"/>
      <c r="J25" s="11"/>
      <c r="K25" s="11"/>
      <c r="L25" s="36" t="s">
        <v>29</v>
      </c>
      <c r="M25" s="57"/>
      <c r="N25" s="66"/>
      <c r="O25" s="67"/>
      <c r="P25" s="68"/>
      <c r="Q25" s="68"/>
      <c r="R25" s="67"/>
      <c r="S25" s="111"/>
    </row>
    <row r="26" spans="1:19" ht="12" customHeight="1" x14ac:dyDescent="0.2">
      <c r="A26" s="277"/>
      <c r="B26" s="234"/>
      <c r="C26" s="265"/>
      <c r="D26" s="133">
        <v>191123113</v>
      </c>
      <c r="E26" s="35" t="s">
        <v>21</v>
      </c>
      <c r="F26" s="87" t="s">
        <v>29</v>
      </c>
      <c r="G26" s="11">
        <v>10.113</v>
      </c>
      <c r="H26" s="11"/>
      <c r="I26" s="152"/>
      <c r="J26" s="11"/>
      <c r="K26" s="11"/>
      <c r="L26" s="36" t="s">
        <v>29</v>
      </c>
      <c r="M26" s="57"/>
      <c r="N26" s="66"/>
      <c r="O26" s="67"/>
      <c r="P26" s="68"/>
      <c r="Q26" s="68"/>
      <c r="R26" s="67"/>
      <c r="S26" s="111"/>
    </row>
    <row r="27" spans="1:19" ht="12" customHeight="1" x14ac:dyDescent="0.2">
      <c r="A27" s="277"/>
      <c r="B27" s="234"/>
      <c r="C27" s="265"/>
      <c r="D27" s="133">
        <v>191123113</v>
      </c>
      <c r="E27" s="35" t="s">
        <v>27</v>
      </c>
      <c r="F27" s="87" t="s">
        <v>29</v>
      </c>
      <c r="G27" s="11">
        <v>75.2</v>
      </c>
      <c r="H27" s="11"/>
      <c r="I27" s="152">
        <f>22.4+1.7</f>
        <v>24.099999999999998</v>
      </c>
      <c r="J27" s="11"/>
      <c r="K27" s="11"/>
      <c r="L27" s="36" t="s">
        <v>29</v>
      </c>
      <c r="M27" s="57"/>
      <c r="N27" s="66"/>
      <c r="O27" s="67"/>
      <c r="P27" s="68"/>
      <c r="Q27" s="68"/>
      <c r="R27" s="67"/>
      <c r="S27" s="111"/>
    </row>
    <row r="28" spans="1:19" ht="12" customHeight="1" x14ac:dyDescent="0.2">
      <c r="A28" s="277"/>
      <c r="B28" s="234"/>
      <c r="C28" s="265"/>
      <c r="D28" s="151">
        <v>191123113</v>
      </c>
      <c r="E28" s="151" t="s">
        <v>25</v>
      </c>
      <c r="F28" s="87"/>
      <c r="G28" s="11"/>
      <c r="H28" s="11"/>
      <c r="I28" s="152">
        <v>1.1000000000000001</v>
      </c>
      <c r="J28" s="11"/>
      <c r="K28" s="11"/>
      <c r="L28" s="36"/>
      <c r="M28" s="57"/>
      <c r="N28" s="66"/>
      <c r="O28" s="67"/>
      <c r="P28" s="68"/>
      <c r="Q28" s="68"/>
      <c r="R28" s="67"/>
      <c r="S28" s="111"/>
    </row>
    <row r="29" spans="1:19" ht="12" customHeight="1" x14ac:dyDescent="0.2">
      <c r="A29" s="277"/>
      <c r="B29" s="234"/>
      <c r="C29" s="265"/>
      <c r="D29" s="133">
        <v>271759610</v>
      </c>
      <c r="E29" s="64" t="s">
        <v>27</v>
      </c>
      <c r="F29" s="87" t="s">
        <v>29</v>
      </c>
      <c r="G29" s="11">
        <v>137</v>
      </c>
      <c r="H29" s="11"/>
      <c r="I29" s="152"/>
      <c r="J29" s="11"/>
      <c r="K29" s="11"/>
      <c r="L29" s="36" t="s">
        <v>29</v>
      </c>
      <c r="M29" s="57"/>
      <c r="N29" s="66"/>
      <c r="O29" s="67"/>
      <c r="P29" s="68"/>
      <c r="Q29" s="68"/>
      <c r="R29" s="67"/>
      <c r="S29" s="111"/>
    </row>
    <row r="30" spans="1:19" ht="12" customHeight="1" x14ac:dyDescent="0.2">
      <c r="A30" s="277"/>
      <c r="B30" s="234"/>
      <c r="C30" s="265"/>
      <c r="D30" s="133">
        <v>302415311</v>
      </c>
      <c r="E30" s="35" t="s">
        <v>21</v>
      </c>
      <c r="F30" s="87" t="s">
        <v>29</v>
      </c>
      <c r="G30" s="11">
        <v>5</v>
      </c>
      <c r="H30" s="11"/>
      <c r="I30" s="152"/>
      <c r="J30" s="11"/>
      <c r="K30" s="11"/>
      <c r="L30" s="36" t="s">
        <v>29</v>
      </c>
      <c r="M30" s="57"/>
      <c r="N30" s="66"/>
      <c r="O30" s="67"/>
      <c r="P30" s="68"/>
      <c r="Q30" s="68"/>
      <c r="R30" s="67"/>
      <c r="S30" s="111"/>
    </row>
    <row r="31" spans="1:19" ht="12" customHeight="1" x14ac:dyDescent="0.2">
      <c r="A31" s="277"/>
      <c r="B31" s="234"/>
      <c r="C31" s="265"/>
      <c r="D31" s="133">
        <v>302415311</v>
      </c>
      <c r="E31" s="133" t="s">
        <v>27</v>
      </c>
      <c r="F31" s="87" t="s">
        <v>29</v>
      </c>
      <c r="G31" s="11">
        <v>28</v>
      </c>
      <c r="H31" s="11"/>
      <c r="I31" s="152"/>
      <c r="J31" s="11"/>
      <c r="K31" s="11"/>
      <c r="L31" s="36" t="s">
        <v>29</v>
      </c>
      <c r="M31" s="57"/>
      <c r="N31" s="66"/>
      <c r="O31" s="67"/>
      <c r="P31" s="68"/>
      <c r="Q31" s="68"/>
      <c r="R31" s="67"/>
      <c r="S31" s="111"/>
    </row>
    <row r="32" spans="1:19" ht="15" customHeight="1" x14ac:dyDescent="0.2">
      <c r="A32" s="277"/>
      <c r="B32" s="234"/>
      <c r="C32" s="266"/>
      <c r="D32" s="223" t="s">
        <v>32</v>
      </c>
      <c r="E32" s="223"/>
      <c r="F32" s="223"/>
      <c r="G32" s="37">
        <f>SUM(G20:G31)</f>
        <v>3869.3129999999996</v>
      </c>
      <c r="H32" s="37">
        <f>SUM(H20:H31)</f>
        <v>0</v>
      </c>
      <c r="I32" s="162">
        <f>SUM(I20:I31)</f>
        <v>56.300000000000004</v>
      </c>
      <c r="J32" s="37">
        <f>SUM(J20:J31)</f>
        <v>0</v>
      </c>
      <c r="K32" s="37">
        <f>SUM(K20:K31)</f>
        <v>0</v>
      </c>
      <c r="L32" s="16" t="s">
        <v>29</v>
      </c>
      <c r="M32" s="38" t="s">
        <v>29</v>
      </c>
      <c r="N32" s="38" t="s">
        <v>29</v>
      </c>
      <c r="O32" s="38" t="s">
        <v>29</v>
      </c>
      <c r="P32" s="38" t="s">
        <v>29</v>
      </c>
      <c r="Q32" s="38" t="s">
        <v>29</v>
      </c>
      <c r="R32" s="38" t="s">
        <v>29</v>
      </c>
      <c r="S32" s="112">
        <f>(I32-G32)/G32</f>
        <v>-0.98544961340682435</v>
      </c>
    </row>
    <row r="33" spans="1:19" ht="26.25" customHeight="1" x14ac:dyDescent="0.2">
      <c r="A33" s="277"/>
      <c r="B33" s="69"/>
      <c r="C33" s="254" t="s">
        <v>44</v>
      </c>
      <c r="D33" s="256" t="s">
        <v>123</v>
      </c>
      <c r="E33" s="257"/>
      <c r="F33" s="248" t="s">
        <v>85</v>
      </c>
      <c r="G33" s="250"/>
      <c r="H33" s="251"/>
      <c r="I33" s="251"/>
      <c r="J33" s="251"/>
      <c r="K33" s="251"/>
      <c r="L33" s="262" t="s">
        <v>161</v>
      </c>
      <c r="M33" s="5" t="s">
        <v>88</v>
      </c>
      <c r="N33" s="47" t="s">
        <v>86</v>
      </c>
      <c r="O33" s="5" t="s">
        <v>17</v>
      </c>
      <c r="P33" s="5">
        <v>4</v>
      </c>
      <c r="Q33" s="5">
        <v>3</v>
      </c>
      <c r="R33" s="5">
        <v>2</v>
      </c>
      <c r="S33" s="111"/>
    </row>
    <row r="34" spans="1:19" ht="27" customHeight="1" x14ac:dyDescent="0.2">
      <c r="A34" s="277"/>
      <c r="B34" s="69"/>
      <c r="C34" s="255"/>
      <c r="D34" s="214"/>
      <c r="E34" s="215"/>
      <c r="F34" s="249"/>
      <c r="G34" s="252"/>
      <c r="H34" s="253"/>
      <c r="I34" s="253"/>
      <c r="J34" s="253"/>
      <c r="K34" s="253"/>
      <c r="L34" s="263"/>
      <c r="M34" s="108" t="s">
        <v>89</v>
      </c>
      <c r="N34" s="65" t="s">
        <v>87</v>
      </c>
      <c r="O34" s="63" t="s">
        <v>17</v>
      </c>
      <c r="P34" s="5">
        <v>2</v>
      </c>
      <c r="Q34" s="5">
        <v>2</v>
      </c>
      <c r="R34" s="63">
        <v>2</v>
      </c>
      <c r="S34" s="111"/>
    </row>
    <row r="35" spans="1:19" ht="12" customHeight="1" x14ac:dyDescent="0.2">
      <c r="A35" s="277"/>
      <c r="B35" s="69"/>
      <c r="C35" s="265" t="s">
        <v>44</v>
      </c>
      <c r="D35" s="133">
        <v>188714469</v>
      </c>
      <c r="E35" s="35" t="s">
        <v>21</v>
      </c>
      <c r="F35" s="36" t="s">
        <v>29</v>
      </c>
      <c r="G35" s="11">
        <f>1193+709</f>
        <v>1902</v>
      </c>
      <c r="H35" s="11"/>
      <c r="I35" s="152"/>
      <c r="J35" s="11"/>
      <c r="K35" s="11"/>
      <c r="L35" s="36" t="s">
        <v>29</v>
      </c>
      <c r="M35" s="57"/>
      <c r="N35" s="66"/>
      <c r="O35" s="67"/>
      <c r="P35" s="68"/>
      <c r="Q35" s="68"/>
      <c r="R35" s="67"/>
      <c r="S35" s="111"/>
    </row>
    <row r="36" spans="1:19" ht="12" customHeight="1" x14ac:dyDescent="0.2">
      <c r="A36" s="277"/>
      <c r="B36" s="69"/>
      <c r="C36" s="265"/>
      <c r="D36" s="133">
        <v>188714469</v>
      </c>
      <c r="E36" s="35" t="s">
        <v>25</v>
      </c>
      <c r="F36" s="36" t="s">
        <v>29</v>
      </c>
      <c r="G36" s="11">
        <f>520.4+250</f>
        <v>770.4</v>
      </c>
      <c r="H36" s="11"/>
      <c r="I36" s="152">
        <v>1500</v>
      </c>
      <c r="J36" s="11">
        <v>1500</v>
      </c>
      <c r="K36" s="11">
        <v>720</v>
      </c>
      <c r="L36" s="36" t="s">
        <v>29</v>
      </c>
      <c r="M36" s="57"/>
      <c r="N36" s="66"/>
      <c r="O36" s="67"/>
      <c r="P36" s="68"/>
      <c r="Q36" s="68"/>
      <c r="R36" s="67"/>
      <c r="S36" s="111"/>
    </row>
    <row r="37" spans="1:19" ht="12" customHeight="1" x14ac:dyDescent="0.2">
      <c r="A37" s="277"/>
      <c r="B37" s="69"/>
      <c r="C37" s="265"/>
      <c r="D37" s="133">
        <v>188714469</v>
      </c>
      <c r="E37" s="35" t="s">
        <v>19</v>
      </c>
      <c r="F37" s="36" t="s">
        <v>29</v>
      </c>
      <c r="G37" s="11">
        <v>23.5</v>
      </c>
      <c r="H37" s="11"/>
      <c r="I37" s="152">
        <v>1.9</v>
      </c>
      <c r="J37" s="11">
        <v>400</v>
      </c>
      <c r="K37" s="11">
        <v>1000</v>
      </c>
      <c r="L37" s="36"/>
      <c r="M37" s="57"/>
      <c r="N37" s="66"/>
      <c r="O37" s="67"/>
      <c r="P37" s="68"/>
      <c r="Q37" s="68"/>
      <c r="R37" s="67"/>
      <c r="S37" s="111"/>
    </row>
    <row r="38" spans="1:19" ht="12" customHeight="1" x14ac:dyDescent="0.2">
      <c r="A38" s="277"/>
      <c r="B38" s="69"/>
      <c r="C38" s="265"/>
      <c r="D38" s="133">
        <v>302776863</v>
      </c>
      <c r="E38" s="35" t="s">
        <v>25</v>
      </c>
      <c r="F38" s="36" t="s">
        <v>29</v>
      </c>
      <c r="G38" s="11">
        <v>240</v>
      </c>
      <c r="H38" s="11"/>
      <c r="I38" s="152"/>
      <c r="J38" s="11"/>
      <c r="K38" s="11"/>
      <c r="L38" s="36"/>
      <c r="M38" s="57"/>
      <c r="N38" s="66"/>
      <c r="O38" s="67"/>
      <c r="P38" s="68"/>
      <c r="Q38" s="68"/>
      <c r="R38" s="67"/>
      <c r="S38" s="111"/>
    </row>
    <row r="39" spans="1:19" ht="12" customHeight="1" x14ac:dyDescent="0.2">
      <c r="A39" s="277"/>
      <c r="B39" s="69"/>
      <c r="C39" s="265"/>
      <c r="D39" s="151">
        <v>302776863</v>
      </c>
      <c r="E39" s="35" t="s">
        <v>19</v>
      </c>
      <c r="F39" s="36"/>
      <c r="G39" s="11"/>
      <c r="H39" s="11"/>
      <c r="I39" s="152">
        <v>200</v>
      </c>
      <c r="J39" s="11">
        <v>50</v>
      </c>
      <c r="K39" s="11"/>
      <c r="L39" s="36"/>
      <c r="M39" s="57"/>
      <c r="N39" s="66"/>
      <c r="O39" s="67"/>
      <c r="P39" s="68"/>
      <c r="Q39" s="68"/>
      <c r="R39" s="67"/>
      <c r="S39" s="111"/>
    </row>
    <row r="40" spans="1:19" ht="12.75" customHeight="1" x14ac:dyDescent="0.2">
      <c r="A40" s="277"/>
      <c r="B40" s="69"/>
      <c r="C40" s="266"/>
      <c r="D40" s="223" t="s">
        <v>32</v>
      </c>
      <c r="E40" s="223"/>
      <c r="F40" s="223"/>
      <c r="G40" s="37">
        <f>SUM(G35:G39)</f>
        <v>2935.9</v>
      </c>
      <c r="H40" s="37">
        <f t="shared" ref="H40:K40" si="1">SUM(H35:H39)</f>
        <v>0</v>
      </c>
      <c r="I40" s="162">
        <f t="shared" si="1"/>
        <v>1701.9</v>
      </c>
      <c r="J40" s="37">
        <f t="shared" si="1"/>
        <v>1950</v>
      </c>
      <c r="K40" s="37">
        <f t="shared" si="1"/>
        <v>1720</v>
      </c>
      <c r="L40" s="16" t="s">
        <v>29</v>
      </c>
      <c r="M40" s="38" t="s">
        <v>29</v>
      </c>
      <c r="N40" s="38" t="s">
        <v>29</v>
      </c>
      <c r="O40" s="38" t="s">
        <v>29</v>
      </c>
      <c r="P40" s="38" t="s">
        <v>29</v>
      </c>
      <c r="Q40" s="38" t="s">
        <v>29</v>
      </c>
      <c r="R40" s="38" t="s">
        <v>29</v>
      </c>
      <c r="S40" s="112">
        <f>(I40-G40)/G40</f>
        <v>-0.42031404339384854</v>
      </c>
    </row>
    <row r="41" spans="1:19" ht="43.5" customHeight="1" x14ac:dyDescent="0.2">
      <c r="A41" s="277"/>
      <c r="B41" s="69"/>
      <c r="C41" s="129" t="s">
        <v>48</v>
      </c>
      <c r="D41" s="216" t="s">
        <v>83</v>
      </c>
      <c r="E41" s="217"/>
      <c r="F41" s="131" t="s">
        <v>95</v>
      </c>
      <c r="G41" s="250"/>
      <c r="H41" s="251"/>
      <c r="I41" s="251"/>
      <c r="J41" s="251"/>
      <c r="K41" s="251"/>
      <c r="L41" s="132" t="s">
        <v>162</v>
      </c>
      <c r="M41" s="5" t="s">
        <v>49</v>
      </c>
      <c r="N41" s="47" t="s">
        <v>43</v>
      </c>
      <c r="O41" s="5" t="s">
        <v>17</v>
      </c>
      <c r="P41" s="5">
        <v>4</v>
      </c>
      <c r="Q41" s="5">
        <v>8</v>
      </c>
      <c r="R41" s="5">
        <v>8</v>
      </c>
      <c r="S41" s="111"/>
    </row>
    <row r="42" spans="1:19" ht="12" customHeight="1" x14ac:dyDescent="0.2">
      <c r="A42" s="277"/>
      <c r="B42" s="69"/>
      <c r="C42" s="264" t="s">
        <v>48</v>
      </c>
      <c r="D42" s="133">
        <v>188714469</v>
      </c>
      <c r="E42" s="64" t="s">
        <v>19</v>
      </c>
      <c r="F42" s="36" t="s">
        <v>29</v>
      </c>
      <c r="G42" s="11"/>
      <c r="H42" s="11"/>
      <c r="I42" s="152"/>
      <c r="J42" s="11"/>
      <c r="K42" s="11"/>
      <c r="L42" s="36" t="s">
        <v>29</v>
      </c>
      <c r="M42" s="57"/>
      <c r="N42" s="66"/>
      <c r="O42" s="67"/>
      <c r="P42" s="68"/>
      <c r="Q42" s="68"/>
      <c r="R42" s="67"/>
      <c r="S42" s="111"/>
    </row>
    <row r="43" spans="1:19" ht="12" customHeight="1" x14ac:dyDescent="0.2">
      <c r="A43" s="277"/>
      <c r="B43" s="69"/>
      <c r="C43" s="265"/>
      <c r="D43" s="153">
        <v>188714469</v>
      </c>
      <c r="E43" s="64" t="s">
        <v>25</v>
      </c>
      <c r="F43" s="36"/>
      <c r="G43" s="11"/>
      <c r="H43" s="11"/>
      <c r="I43" s="152">
        <v>662</v>
      </c>
      <c r="J43" s="11">
        <v>1106.9000000000001</v>
      </c>
      <c r="K43" s="11">
        <v>1123.7</v>
      </c>
      <c r="L43" s="36"/>
      <c r="M43" s="57"/>
      <c r="N43" s="66"/>
      <c r="O43" s="67"/>
      <c r="P43" s="68"/>
      <c r="Q43" s="68"/>
      <c r="R43" s="67"/>
      <c r="S43" s="111"/>
    </row>
    <row r="44" spans="1:19" ht="12" customHeight="1" x14ac:dyDescent="0.2">
      <c r="A44" s="277"/>
      <c r="B44" s="69"/>
      <c r="C44" s="265"/>
      <c r="D44" s="133">
        <v>188714469</v>
      </c>
      <c r="E44" s="35" t="s">
        <v>27</v>
      </c>
      <c r="F44" s="36" t="s">
        <v>29</v>
      </c>
      <c r="G44" s="11"/>
      <c r="H44" s="11"/>
      <c r="I44" s="152">
        <v>452</v>
      </c>
      <c r="J44" s="11">
        <v>4281.8999999999996</v>
      </c>
      <c r="K44" s="11">
        <v>5830.1</v>
      </c>
      <c r="L44" s="36" t="s">
        <v>29</v>
      </c>
      <c r="M44" s="57"/>
      <c r="N44" s="66"/>
      <c r="O44" s="67"/>
      <c r="P44" s="68"/>
      <c r="Q44" s="68"/>
      <c r="R44" s="67"/>
      <c r="S44" s="111"/>
    </row>
    <row r="45" spans="1:19" ht="12" customHeight="1" x14ac:dyDescent="0.2">
      <c r="A45" s="277"/>
      <c r="B45" s="69"/>
      <c r="C45" s="265"/>
      <c r="D45" s="153">
        <v>302415311</v>
      </c>
      <c r="E45" s="35" t="s">
        <v>19</v>
      </c>
      <c r="F45" s="36"/>
      <c r="G45" s="11"/>
      <c r="H45" s="11"/>
      <c r="I45" s="152"/>
      <c r="J45" s="11"/>
      <c r="K45" s="11"/>
      <c r="L45" s="36"/>
      <c r="M45" s="57"/>
      <c r="N45" s="66"/>
      <c r="O45" s="67"/>
      <c r="P45" s="68"/>
      <c r="Q45" s="68"/>
      <c r="R45" s="67"/>
      <c r="S45" s="111"/>
    </row>
    <row r="46" spans="1:19" ht="12" customHeight="1" x14ac:dyDescent="0.2">
      <c r="A46" s="277"/>
      <c r="B46" s="69"/>
      <c r="C46" s="265"/>
      <c r="D46" s="153">
        <v>302415311</v>
      </c>
      <c r="E46" s="35" t="s">
        <v>25</v>
      </c>
      <c r="F46" s="36"/>
      <c r="G46" s="11"/>
      <c r="H46" s="11"/>
      <c r="I46" s="152">
        <v>21</v>
      </c>
      <c r="J46" s="11">
        <v>29</v>
      </c>
      <c r="K46" s="11">
        <v>8.3000000000000007</v>
      </c>
      <c r="L46" s="36"/>
      <c r="M46" s="57"/>
      <c r="N46" s="66"/>
      <c r="O46" s="67"/>
      <c r="P46" s="68"/>
      <c r="Q46" s="68"/>
      <c r="R46" s="67"/>
      <c r="S46" s="111"/>
    </row>
    <row r="47" spans="1:19" ht="12" customHeight="1" x14ac:dyDescent="0.2">
      <c r="A47" s="277"/>
      <c r="B47" s="69"/>
      <c r="C47" s="265"/>
      <c r="D47" s="153">
        <v>302415311</v>
      </c>
      <c r="E47" s="35" t="s">
        <v>27</v>
      </c>
      <c r="F47" s="36"/>
      <c r="G47" s="11"/>
      <c r="H47" s="11"/>
      <c r="I47" s="152">
        <v>33</v>
      </c>
      <c r="J47" s="11">
        <v>148.5</v>
      </c>
      <c r="K47" s="11">
        <v>148.5</v>
      </c>
      <c r="L47" s="36"/>
      <c r="M47" s="57"/>
      <c r="N47" s="66"/>
      <c r="O47" s="67"/>
      <c r="P47" s="68"/>
      <c r="Q47" s="68"/>
      <c r="R47" s="67"/>
      <c r="S47" s="111"/>
    </row>
    <row r="48" spans="1:19" ht="12.75" customHeight="1" x14ac:dyDescent="0.2">
      <c r="A48" s="277"/>
      <c r="B48" s="69"/>
      <c r="C48" s="266"/>
      <c r="D48" s="223" t="s">
        <v>32</v>
      </c>
      <c r="E48" s="223"/>
      <c r="F48" s="223"/>
      <c r="G48" s="37">
        <f>SUM(G42:G47)</f>
        <v>0</v>
      </c>
      <c r="H48" s="37">
        <f>SUM(H42:H47)</f>
        <v>0</v>
      </c>
      <c r="I48" s="162">
        <f>SUM(I42:I47)</f>
        <v>1168</v>
      </c>
      <c r="J48" s="37">
        <f>SUM(J42:J47)</f>
        <v>5566.2999999999993</v>
      </c>
      <c r="K48" s="37">
        <f>SUM(K42:K47)</f>
        <v>7110.6</v>
      </c>
      <c r="L48" s="16" t="s">
        <v>29</v>
      </c>
      <c r="M48" s="38" t="s">
        <v>29</v>
      </c>
      <c r="N48" s="38" t="s">
        <v>29</v>
      </c>
      <c r="O48" s="38" t="s">
        <v>29</v>
      </c>
      <c r="P48" s="38" t="s">
        <v>29</v>
      </c>
      <c r="Q48" s="38" t="s">
        <v>29</v>
      </c>
      <c r="R48" s="38" t="s">
        <v>29</v>
      </c>
      <c r="S48" s="112" t="e">
        <f>(I48-G48)/G48</f>
        <v>#DIV/0!</v>
      </c>
    </row>
    <row r="49" spans="1:19" ht="28.5" customHeight="1" x14ac:dyDescent="0.2">
      <c r="A49" s="277"/>
      <c r="B49" s="69"/>
      <c r="C49" s="254" t="s">
        <v>91</v>
      </c>
      <c r="D49" s="256" t="s">
        <v>51</v>
      </c>
      <c r="E49" s="257"/>
      <c r="F49" s="248" t="s">
        <v>31</v>
      </c>
      <c r="G49" s="250"/>
      <c r="H49" s="251"/>
      <c r="I49" s="251"/>
      <c r="J49" s="251"/>
      <c r="K49" s="251"/>
      <c r="L49" s="262" t="s">
        <v>166</v>
      </c>
      <c r="M49" s="5" t="s">
        <v>90</v>
      </c>
      <c r="N49" s="47" t="s">
        <v>50</v>
      </c>
      <c r="O49" s="5" t="s">
        <v>17</v>
      </c>
      <c r="P49" s="5">
        <v>7</v>
      </c>
      <c r="Q49" s="5">
        <v>8</v>
      </c>
      <c r="R49" s="5">
        <v>8</v>
      </c>
      <c r="S49" s="111"/>
    </row>
    <row r="50" spans="1:19" ht="29.25" customHeight="1" x14ac:dyDescent="0.2">
      <c r="A50" s="277"/>
      <c r="B50" s="69"/>
      <c r="C50" s="255"/>
      <c r="D50" s="214"/>
      <c r="E50" s="215"/>
      <c r="F50" s="249"/>
      <c r="G50" s="252"/>
      <c r="H50" s="253"/>
      <c r="I50" s="253"/>
      <c r="J50" s="253"/>
      <c r="K50" s="253"/>
      <c r="L50" s="263"/>
      <c r="M50" s="5" t="s">
        <v>130</v>
      </c>
      <c r="N50" s="65" t="s">
        <v>52</v>
      </c>
      <c r="O50" s="63" t="s">
        <v>17</v>
      </c>
      <c r="P50" s="5">
        <v>2</v>
      </c>
      <c r="Q50" s="5">
        <v>2</v>
      </c>
      <c r="R50" s="5">
        <v>2</v>
      </c>
      <c r="S50" s="111"/>
    </row>
    <row r="51" spans="1:19" ht="12" customHeight="1" x14ac:dyDescent="0.2">
      <c r="A51" s="277"/>
      <c r="B51" s="69"/>
      <c r="C51" s="264" t="s">
        <v>91</v>
      </c>
      <c r="D51" s="133">
        <v>188714469</v>
      </c>
      <c r="E51" s="64" t="s">
        <v>19</v>
      </c>
      <c r="F51" s="36" t="s">
        <v>29</v>
      </c>
      <c r="G51" s="11">
        <f>80.8+35.4+1</f>
        <v>117.19999999999999</v>
      </c>
      <c r="H51" s="11"/>
      <c r="I51" s="152">
        <v>327.60000000000002</v>
      </c>
      <c r="J51" s="11">
        <v>120</v>
      </c>
      <c r="K51" s="11">
        <v>90</v>
      </c>
      <c r="L51" s="36" t="s">
        <v>29</v>
      </c>
      <c r="M51" s="57"/>
      <c r="N51" s="66"/>
      <c r="O51" s="67"/>
      <c r="P51" s="68"/>
      <c r="Q51" s="68"/>
      <c r="R51" s="67"/>
      <c r="S51" s="111"/>
    </row>
    <row r="52" spans="1:19" ht="12" customHeight="1" x14ac:dyDescent="0.2">
      <c r="A52" s="277"/>
      <c r="B52" s="69"/>
      <c r="C52" s="265"/>
      <c r="D52" s="133">
        <v>188714469</v>
      </c>
      <c r="E52" s="35" t="s">
        <v>21</v>
      </c>
      <c r="F52" s="36" t="s">
        <v>29</v>
      </c>
      <c r="G52" s="11">
        <v>358.88200000000001</v>
      </c>
      <c r="H52" s="11"/>
      <c r="I52" s="152">
        <v>243.1</v>
      </c>
      <c r="J52" s="11">
        <v>212.23599999999999</v>
      </c>
      <c r="K52" s="11"/>
      <c r="L52" s="36" t="s">
        <v>29</v>
      </c>
      <c r="M52" s="57"/>
      <c r="N52" s="66"/>
      <c r="O52" s="67"/>
      <c r="P52" s="68"/>
      <c r="Q52" s="68"/>
      <c r="R52" s="67"/>
      <c r="S52" s="111"/>
    </row>
    <row r="53" spans="1:19" ht="12" customHeight="1" x14ac:dyDescent="0.2">
      <c r="A53" s="277"/>
      <c r="B53" s="69"/>
      <c r="C53" s="265"/>
      <c r="D53" s="133">
        <v>188714469</v>
      </c>
      <c r="E53" s="64" t="s">
        <v>25</v>
      </c>
      <c r="F53" s="36" t="s">
        <v>29</v>
      </c>
      <c r="G53" s="11">
        <v>51.7</v>
      </c>
      <c r="H53" s="11"/>
      <c r="I53" s="152">
        <v>190</v>
      </c>
      <c r="J53" s="11"/>
      <c r="K53" s="11"/>
      <c r="L53" s="36"/>
      <c r="M53" s="57"/>
      <c r="N53" s="66"/>
      <c r="O53" s="67"/>
      <c r="P53" s="68"/>
      <c r="Q53" s="68"/>
      <c r="R53" s="67"/>
      <c r="S53" s="111"/>
    </row>
    <row r="54" spans="1:19" ht="12" customHeight="1" x14ac:dyDescent="0.2">
      <c r="A54" s="277"/>
      <c r="B54" s="69"/>
      <c r="C54" s="265"/>
      <c r="D54" s="150">
        <v>188714469</v>
      </c>
      <c r="E54" s="141" t="s">
        <v>27</v>
      </c>
      <c r="F54" s="87" t="s">
        <v>29</v>
      </c>
      <c r="G54" s="11">
        <v>628.20000000000005</v>
      </c>
      <c r="H54" s="142"/>
      <c r="I54" s="152">
        <f>1452.4+36.1</f>
        <v>1488.5</v>
      </c>
      <c r="J54" s="11">
        <v>1000</v>
      </c>
      <c r="K54" s="11"/>
      <c r="L54" s="36"/>
      <c r="M54" s="57"/>
      <c r="N54" s="66"/>
      <c r="O54" s="67"/>
      <c r="P54" s="68"/>
      <c r="Q54" s="68"/>
      <c r="R54" s="67"/>
      <c r="S54" s="111"/>
    </row>
    <row r="55" spans="1:19" ht="12" customHeight="1" x14ac:dyDescent="0.2">
      <c r="A55" s="277"/>
      <c r="B55" s="69"/>
      <c r="C55" s="265"/>
      <c r="D55" s="133">
        <v>190986017</v>
      </c>
      <c r="E55" s="133" t="s">
        <v>19</v>
      </c>
      <c r="F55" s="36" t="s">
        <v>29</v>
      </c>
      <c r="G55" s="11">
        <v>101.7</v>
      </c>
      <c r="H55" s="11"/>
      <c r="I55" s="152">
        <v>216.6</v>
      </c>
      <c r="J55" s="11">
        <v>339.2</v>
      </c>
      <c r="K55" s="11"/>
      <c r="L55" s="36" t="s">
        <v>29</v>
      </c>
      <c r="M55" s="57"/>
      <c r="N55" s="66"/>
      <c r="O55" s="67"/>
      <c r="P55" s="68"/>
      <c r="Q55" s="68"/>
      <c r="R55" s="67"/>
      <c r="S55" s="111"/>
    </row>
    <row r="56" spans="1:19" ht="12" customHeight="1" x14ac:dyDescent="0.2">
      <c r="A56" s="277"/>
      <c r="B56" s="69"/>
      <c r="C56" s="265"/>
      <c r="D56" s="133">
        <v>190986017</v>
      </c>
      <c r="E56" s="133" t="s">
        <v>25</v>
      </c>
      <c r="F56" s="36" t="s">
        <v>29</v>
      </c>
      <c r="G56" s="11">
        <v>150</v>
      </c>
      <c r="H56" s="11"/>
      <c r="I56" s="152">
        <v>1121.5</v>
      </c>
      <c r="J56" s="11"/>
      <c r="K56" s="11"/>
      <c r="L56" s="36" t="s">
        <v>29</v>
      </c>
      <c r="M56" s="57"/>
      <c r="N56" s="66"/>
      <c r="O56" s="67"/>
      <c r="P56" s="68"/>
      <c r="Q56" s="68"/>
      <c r="R56" s="67"/>
      <c r="S56" s="111"/>
    </row>
    <row r="57" spans="1:19" ht="12" customHeight="1" x14ac:dyDescent="0.2">
      <c r="A57" s="277"/>
      <c r="B57" s="69"/>
      <c r="C57" s="265"/>
      <c r="D57" s="150">
        <v>190986017</v>
      </c>
      <c r="E57" s="150" t="s">
        <v>27</v>
      </c>
      <c r="F57" s="36"/>
      <c r="G57" s="11">
        <v>1642.6949999999999</v>
      </c>
      <c r="H57" s="11"/>
      <c r="I57" s="152">
        <v>8.9</v>
      </c>
      <c r="J57" s="11"/>
      <c r="K57" s="11"/>
      <c r="L57" s="36"/>
      <c r="M57" s="57"/>
      <c r="N57" s="66"/>
      <c r="O57" s="67"/>
      <c r="P57" s="68"/>
      <c r="Q57" s="68"/>
      <c r="R57" s="67"/>
      <c r="S57" s="111"/>
    </row>
    <row r="58" spans="1:19" ht="12" customHeight="1" x14ac:dyDescent="0.2">
      <c r="A58" s="277"/>
      <c r="B58" s="69"/>
      <c r="C58" s="265"/>
      <c r="D58" s="150">
        <v>190986017</v>
      </c>
      <c r="E58" s="150" t="s">
        <v>21</v>
      </c>
      <c r="F58" s="36"/>
      <c r="G58" s="11">
        <v>289.887</v>
      </c>
      <c r="H58" s="11"/>
      <c r="I58" s="152">
        <v>1.6</v>
      </c>
      <c r="J58" s="11"/>
      <c r="K58" s="11"/>
      <c r="L58" s="36"/>
      <c r="M58" s="57"/>
      <c r="N58" s="66"/>
      <c r="O58" s="67"/>
      <c r="P58" s="68"/>
      <c r="Q58" s="68"/>
      <c r="R58" s="67"/>
      <c r="S58" s="111"/>
    </row>
    <row r="59" spans="1:19" ht="12" customHeight="1" x14ac:dyDescent="0.2">
      <c r="A59" s="277"/>
      <c r="B59" s="69"/>
      <c r="C59" s="265"/>
      <c r="D59" s="133">
        <v>300580531</v>
      </c>
      <c r="E59" s="133" t="s">
        <v>19</v>
      </c>
      <c r="F59" s="36" t="s">
        <v>29</v>
      </c>
      <c r="G59" s="152">
        <v>2.6</v>
      </c>
      <c r="H59" s="11"/>
      <c r="I59" s="152"/>
      <c r="J59" s="11"/>
      <c r="K59" s="11"/>
      <c r="L59" s="36" t="s">
        <v>29</v>
      </c>
      <c r="M59" s="57"/>
      <c r="N59" s="66"/>
      <c r="O59" s="67"/>
      <c r="P59" s="68"/>
      <c r="Q59" s="68"/>
      <c r="R59" s="67"/>
      <c r="S59" s="111"/>
    </row>
    <row r="60" spans="1:19" ht="12" customHeight="1" x14ac:dyDescent="0.2">
      <c r="A60" s="277"/>
      <c r="B60" s="69"/>
      <c r="C60" s="265"/>
      <c r="D60" s="150">
        <v>171697549</v>
      </c>
      <c r="E60" s="150" t="s">
        <v>27</v>
      </c>
      <c r="F60" s="36"/>
      <c r="G60" s="152">
        <v>25.1</v>
      </c>
      <c r="H60" s="11"/>
      <c r="I60" s="152">
        <f>69+17.3</f>
        <v>86.3</v>
      </c>
      <c r="J60" s="11">
        <v>65</v>
      </c>
      <c r="K60" s="11">
        <v>63</v>
      </c>
      <c r="L60" s="36"/>
      <c r="M60" s="57"/>
      <c r="N60" s="66"/>
      <c r="O60" s="67"/>
      <c r="P60" s="68"/>
      <c r="Q60" s="68"/>
      <c r="R60" s="67"/>
      <c r="S60" s="111"/>
    </row>
    <row r="61" spans="1:19" ht="12" customHeight="1" x14ac:dyDescent="0.2">
      <c r="A61" s="277"/>
      <c r="B61" s="69"/>
      <c r="C61" s="265"/>
      <c r="D61" s="148">
        <v>171697549</v>
      </c>
      <c r="E61" s="35" t="s">
        <v>21</v>
      </c>
      <c r="F61" s="36"/>
      <c r="G61" s="152">
        <v>4.5</v>
      </c>
      <c r="H61" s="11"/>
      <c r="I61" s="152">
        <f>20.7+1.9</f>
        <v>22.599999999999998</v>
      </c>
      <c r="J61" s="11">
        <v>19.5</v>
      </c>
      <c r="K61" s="11">
        <v>18.899999999999999</v>
      </c>
      <c r="L61" s="36"/>
      <c r="M61" s="57"/>
      <c r="N61" s="66"/>
      <c r="O61" s="67"/>
      <c r="P61" s="68"/>
      <c r="Q61" s="68"/>
      <c r="R61" s="67"/>
      <c r="S61" s="111"/>
    </row>
    <row r="62" spans="1:19" ht="12" customHeight="1" x14ac:dyDescent="0.2">
      <c r="A62" s="277"/>
      <c r="B62" s="69"/>
      <c r="C62" s="265"/>
      <c r="D62" s="133">
        <v>191131028</v>
      </c>
      <c r="E62" s="133" t="s">
        <v>19</v>
      </c>
      <c r="F62" s="36" t="s">
        <v>29</v>
      </c>
      <c r="G62" s="11">
        <v>1.4</v>
      </c>
      <c r="H62" s="11"/>
      <c r="I62" s="152"/>
      <c r="J62" s="11"/>
      <c r="K62" s="11"/>
      <c r="L62" s="36" t="s">
        <v>29</v>
      </c>
      <c r="M62" s="57"/>
      <c r="N62" s="66"/>
      <c r="O62" s="67"/>
      <c r="P62" s="68"/>
      <c r="Q62" s="68"/>
      <c r="R62" s="67"/>
      <c r="S62" s="111"/>
    </row>
    <row r="63" spans="1:19" ht="12" customHeight="1" x14ac:dyDescent="0.2">
      <c r="A63" s="277"/>
      <c r="B63" s="69"/>
      <c r="C63" s="265"/>
      <c r="D63" s="159">
        <v>271759610</v>
      </c>
      <c r="E63" s="159" t="s">
        <v>27</v>
      </c>
      <c r="F63" s="36"/>
      <c r="G63" s="11"/>
      <c r="H63" s="11"/>
      <c r="I63" s="152">
        <f>170+8.7</f>
        <v>178.7</v>
      </c>
      <c r="J63" s="11">
        <v>170</v>
      </c>
      <c r="K63" s="11">
        <v>170</v>
      </c>
      <c r="L63" s="36"/>
      <c r="M63" s="57"/>
      <c r="N63" s="66"/>
      <c r="O63" s="67"/>
      <c r="P63" s="68"/>
      <c r="Q63" s="68"/>
      <c r="R63" s="67"/>
      <c r="S63" s="111"/>
    </row>
    <row r="64" spans="1:19" ht="12" customHeight="1" x14ac:dyDescent="0.2">
      <c r="A64" s="277"/>
      <c r="B64" s="69"/>
      <c r="C64" s="265"/>
      <c r="D64" s="153">
        <v>191123113</v>
      </c>
      <c r="E64" s="153" t="s">
        <v>19</v>
      </c>
      <c r="F64" s="36"/>
      <c r="G64" s="11"/>
      <c r="H64" s="11"/>
      <c r="I64" s="152">
        <v>46.5</v>
      </c>
      <c r="J64" s="11">
        <v>43.8</v>
      </c>
      <c r="K64" s="11"/>
      <c r="L64" s="36"/>
      <c r="M64" s="57"/>
      <c r="N64" s="66"/>
      <c r="O64" s="67"/>
      <c r="P64" s="68"/>
      <c r="Q64" s="68"/>
      <c r="R64" s="67"/>
      <c r="S64" s="111"/>
    </row>
    <row r="65" spans="1:19" ht="12" customHeight="1" x14ac:dyDescent="0.2">
      <c r="A65" s="277"/>
      <c r="B65" s="69"/>
      <c r="C65" s="265"/>
      <c r="D65" s="153">
        <v>191123113</v>
      </c>
      <c r="E65" s="153" t="s">
        <v>27</v>
      </c>
      <c r="F65" s="36"/>
      <c r="G65" s="11"/>
      <c r="H65" s="11"/>
      <c r="I65" s="152">
        <v>227</v>
      </c>
      <c r="J65" s="11">
        <v>214.4</v>
      </c>
      <c r="K65" s="11">
        <v>200</v>
      </c>
      <c r="L65" s="36"/>
      <c r="M65" s="57"/>
      <c r="N65" s="66"/>
      <c r="O65" s="67"/>
      <c r="P65" s="68"/>
      <c r="Q65" s="68"/>
      <c r="R65" s="67"/>
      <c r="S65" s="111"/>
    </row>
    <row r="66" spans="1:19" ht="12" customHeight="1" x14ac:dyDescent="0.2">
      <c r="A66" s="277"/>
      <c r="B66" s="69"/>
      <c r="C66" s="265"/>
      <c r="D66" s="153">
        <v>191123113</v>
      </c>
      <c r="E66" s="153" t="s">
        <v>25</v>
      </c>
      <c r="F66" s="36"/>
      <c r="G66" s="11"/>
      <c r="H66" s="11"/>
      <c r="I66" s="152">
        <v>220</v>
      </c>
      <c r="J66" s="11">
        <v>200</v>
      </c>
      <c r="K66" s="11">
        <v>144.69999999999999</v>
      </c>
      <c r="L66" s="36"/>
      <c r="M66" s="57"/>
      <c r="N66" s="66"/>
      <c r="O66" s="67"/>
      <c r="P66" s="68"/>
      <c r="Q66" s="68"/>
      <c r="R66" s="67"/>
      <c r="S66" s="111"/>
    </row>
    <row r="67" spans="1:19" ht="12.75" customHeight="1" x14ac:dyDescent="0.2">
      <c r="A67" s="277"/>
      <c r="B67" s="69"/>
      <c r="C67" s="266"/>
      <c r="D67" s="223" t="s">
        <v>32</v>
      </c>
      <c r="E67" s="223"/>
      <c r="F67" s="223"/>
      <c r="G67" s="136">
        <f>SUM(G51:G66)</f>
        <v>3373.864</v>
      </c>
      <c r="H67" s="136">
        <f t="shared" ref="H67:K67" si="2">SUM(H51:H66)</f>
        <v>0</v>
      </c>
      <c r="I67" s="162">
        <f>SUM(I51:I66)</f>
        <v>4378.8999999999996</v>
      </c>
      <c r="J67" s="136">
        <f t="shared" si="2"/>
        <v>2384.136</v>
      </c>
      <c r="K67" s="136">
        <f t="shared" si="2"/>
        <v>686.59999999999991</v>
      </c>
      <c r="L67" s="16" t="s">
        <v>29</v>
      </c>
      <c r="M67" s="38" t="s">
        <v>29</v>
      </c>
      <c r="N67" s="38" t="s">
        <v>29</v>
      </c>
      <c r="O67" s="38" t="s">
        <v>29</v>
      </c>
      <c r="P67" s="38" t="s">
        <v>29</v>
      </c>
      <c r="Q67" s="38" t="s">
        <v>29</v>
      </c>
      <c r="R67" s="38" t="s">
        <v>29</v>
      </c>
      <c r="S67" s="112">
        <f>(I67-G67)/G67</f>
        <v>0.29788871157817848</v>
      </c>
    </row>
    <row r="68" spans="1:19" ht="12.75" customHeight="1" x14ac:dyDescent="0.2">
      <c r="A68" s="277"/>
      <c r="B68" s="39" t="s">
        <v>0</v>
      </c>
      <c r="C68" s="243" t="s">
        <v>2</v>
      </c>
      <c r="D68" s="244"/>
      <c r="E68" s="244"/>
      <c r="F68" s="279"/>
      <c r="G68" s="40">
        <f>G17+G32+G48+G67+G40</f>
        <v>10190.777</v>
      </c>
      <c r="H68" s="40">
        <f>H17+H32+H48+H67+H40</f>
        <v>0</v>
      </c>
      <c r="I68" s="164">
        <f>I17+I32+I48+I67+I40</f>
        <v>7351.2999999999993</v>
      </c>
      <c r="J68" s="40">
        <f>J17+J32+J48+J67+J40</f>
        <v>9951.2559999999994</v>
      </c>
      <c r="K68" s="40">
        <f>K17+K32+K48+K67+K40</f>
        <v>9573.11</v>
      </c>
      <c r="L68" s="41" t="s">
        <v>29</v>
      </c>
      <c r="M68" s="42" t="s">
        <v>29</v>
      </c>
      <c r="N68" s="42" t="s">
        <v>29</v>
      </c>
      <c r="O68" s="42" t="s">
        <v>29</v>
      </c>
      <c r="P68" s="42" t="s">
        <v>29</v>
      </c>
      <c r="Q68" s="42" t="s">
        <v>29</v>
      </c>
      <c r="R68" s="42" t="s">
        <v>29</v>
      </c>
      <c r="S68" s="111"/>
    </row>
    <row r="69" spans="1:19" ht="16.5" customHeight="1" x14ac:dyDescent="0.2">
      <c r="A69" s="277"/>
      <c r="B69" s="43" t="s">
        <v>15</v>
      </c>
      <c r="C69" s="227" t="s">
        <v>53</v>
      </c>
      <c r="D69" s="228"/>
      <c r="E69" s="228"/>
      <c r="F69" s="44" t="s">
        <v>116</v>
      </c>
      <c r="G69" s="32"/>
      <c r="H69" s="32"/>
      <c r="I69" s="165"/>
      <c r="J69" s="32"/>
      <c r="K69" s="32"/>
      <c r="L69" s="44" t="s">
        <v>64</v>
      </c>
      <c r="M69" s="45" t="s">
        <v>57</v>
      </c>
      <c r="N69" s="45" t="s">
        <v>73</v>
      </c>
      <c r="O69" s="46" t="s">
        <v>17</v>
      </c>
      <c r="P69" s="76">
        <v>27.5</v>
      </c>
      <c r="Q69" s="76">
        <v>28</v>
      </c>
      <c r="R69" s="76">
        <v>28.5</v>
      </c>
      <c r="S69" s="111"/>
    </row>
    <row r="70" spans="1:19" ht="30" customHeight="1" x14ac:dyDescent="0.2">
      <c r="A70" s="277"/>
      <c r="B70" s="224" t="s">
        <v>15</v>
      </c>
      <c r="C70" s="33" t="s">
        <v>0</v>
      </c>
      <c r="D70" s="216" t="s">
        <v>55</v>
      </c>
      <c r="E70" s="217"/>
      <c r="F70" s="70" t="s">
        <v>30</v>
      </c>
      <c r="G70" s="239"/>
      <c r="H70" s="240"/>
      <c r="I70" s="240"/>
      <c r="J70" s="240"/>
      <c r="K70" s="240"/>
      <c r="L70" s="10" t="s">
        <v>29</v>
      </c>
      <c r="M70" s="47" t="s">
        <v>58</v>
      </c>
      <c r="N70" s="48" t="s">
        <v>56</v>
      </c>
      <c r="O70" s="5" t="s">
        <v>17</v>
      </c>
      <c r="P70" s="75">
        <v>10</v>
      </c>
      <c r="Q70" s="75">
        <v>12</v>
      </c>
      <c r="R70" s="75">
        <v>14</v>
      </c>
      <c r="S70" s="111"/>
    </row>
    <row r="71" spans="1:19" x14ac:dyDescent="0.2">
      <c r="A71" s="277"/>
      <c r="B71" s="225"/>
      <c r="C71" s="229" t="s">
        <v>0</v>
      </c>
      <c r="D71" s="133">
        <v>188714469</v>
      </c>
      <c r="E71" s="71" t="s">
        <v>19</v>
      </c>
      <c r="F71" s="35" t="s">
        <v>29</v>
      </c>
      <c r="G71" s="11">
        <v>14.6</v>
      </c>
      <c r="H71" s="11"/>
      <c r="I71" s="152">
        <v>20</v>
      </c>
      <c r="J71" s="11">
        <v>20</v>
      </c>
      <c r="K71" s="11">
        <v>20</v>
      </c>
      <c r="L71" s="36" t="s">
        <v>29</v>
      </c>
      <c r="M71" s="57"/>
      <c r="N71" s="58"/>
      <c r="O71" s="59"/>
      <c r="P71" s="60"/>
      <c r="Q71" s="60"/>
      <c r="R71" s="61"/>
      <c r="S71" s="111"/>
    </row>
    <row r="72" spans="1:19" ht="12.75" customHeight="1" x14ac:dyDescent="0.2">
      <c r="A72" s="277"/>
      <c r="B72" s="225"/>
      <c r="C72" s="229"/>
      <c r="D72" s="230" t="s">
        <v>32</v>
      </c>
      <c r="E72" s="230"/>
      <c r="F72" s="223"/>
      <c r="G72" s="17">
        <f>SUM(G71:G71)</f>
        <v>14.6</v>
      </c>
      <c r="H72" s="17">
        <f t="shared" ref="H72:K72" si="3">SUM(H71:H71)</f>
        <v>0</v>
      </c>
      <c r="I72" s="166">
        <f t="shared" si="3"/>
        <v>20</v>
      </c>
      <c r="J72" s="17">
        <f t="shared" si="3"/>
        <v>20</v>
      </c>
      <c r="K72" s="17">
        <f t="shared" si="3"/>
        <v>20</v>
      </c>
      <c r="L72" s="16" t="s">
        <v>29</v>
      </c>
      <c r="M72" s="38" t="s">
        <v>29</v>
      </c>
      <c r="N72" s="38" t="s">
        <v>29</v>
      </c>
      <c r="O72" s="38" t="s">
        <v>29</v>
      </c>
      <c r="P72" s="38" t="s">
        <v>29</v>
      </c>
      <c r="Q72" s="38" t="s">
        <v>29</v>
      </c>
      <c r="R72" s="38" t="s">
        <v>29</v>
      </c>
      <c r="S72" s="112">
        <f>(I72-G72)/G72</f>
        <v>0.36986301369863017</v>
      </c>
    </row>
    <row r="73" spans="1:19" ht="30" customHeight="1" x14ac:dyDescent="0.2">
      <c r="A73" s="277"/>
      <c r="B73" s="225"/>
      <c r="C73" s="129" t="s">
        <v>15</v>
      </c>
      <c r="D73" s="258" t="s">
        <v>54</v>
      </c>
      <c r="E73" s="259"/>
      <c r="F73" s="143" t="s">
        <v>30</v>
      </c>
      <c r="G73" s="260"/>
      <c r="H73" s="261"/>
      <c r="I73" s="261"/>
      <c r="J73" s="261"/>
      <c r="K73" s="261"/>
      <c r="L73" s="10" t="s">
        <v>29</v>
      </c>
      <c r="M73" s="47" t="s">
        <v>59</v>
      </c>
      <c r="N73" s="48" t="s">
        <v>60</v>
      </c>
      <c r="O73" s="5" t="s">
        <v>61</v>
      </c>
      <c r="P73" s="147">
        <v>15</v>
      </c>
      <c r="Q73" s="147">
        <v>15</v>
      </c>
      <c r="R73" s="147">
        <v>15</v>
      </c>
      <c r="S73" s="111"/>
    </row>
    <row r="74" spans="1:19" x14ac:dyDescent="0.2">
      <c r="A74" s="277"/>
      <c r="B74" s="225"/>
      <c r="C74" s="229" t="s">
        <v>15</v>
      </c>
      <c r="D74" s="144">
        <v>188714469</v>
      </c>
      <c r="E74" s="145" t="s">
        <v>19</v>
      </c>
      <c r="F74" s="146" t="s">
        <v>29</v>
      </c>
      <c r="G74" s="11">
        <v>35</v>
      </c>
      <c r="H74" s="11"/>
      <c r="I74" s="152">
        <v>34.4</v>
      </c>
      <c r="J74" s="11">
        <v>35</v>
      </c>
      <c r="K74" s="11">
        <v>35</v>
      </c>
      <c r="L74" s="36" t="s">
        <v>29</v>
      </c>
      <c r="M74" s="57"/>
      <c r="N74" s="58"/>
      <c r="O74" s="59"/>
      <c r="P74" s="60"/>
      <c r="Q74" s="60"/>
      <c r="R74" s="61"/>
      <c r="S74" s="111"/>
    </row>
    <row r="75" spans="1:19" ht="12.75" customHeight="1" x14ac:dyDescent="0.2">
      <c r="A75" s="277"/>
      <c r="B75" s="226"/>
      <c r="C75" s="229"/>
      <c r="D75" s="223" t="s">
        <v>32</v>
      </c>
      <c r="E75" s="223"/>
      <c r="F75" s="223"/>
      <c r="G75" s="17">
        <f>SUM(G74:G74)</f>
        <v>35</v>
      </c>
      <c r="H75" s="17">
        <f t="shared" ref="H75:K75" si="4">SUM(H74:H74)</f>
        <v>0</v>
      </c>
      <c r="I75" s="166">
        <f t="shared" si="4"/>
        <v>34.4</v>
      </c>
      <c r="J75" s="17">
        <f t="shared" si="4"/>
        <v>35</v>
      </c>
      <c r="K75" s="17">
        <f t="shared" si="4"/>
        <v>35</v>
      </c>
      <c r="L75" s="16" t="s">
        <v>29</v>
      </c>
      <c r="M75" s="38" t="s">
        <v>29</v>
      </c>
      <c r="N75" s="38" t="s">
        <v>29</v>
      </c>
      <c r="O75" s="38" t="s">
        <v>29</v>
      </c>
      <c r="P75" s="38" t="s">
        <v>29</v>
      </c>
      <c r="Q75" s="38" t="s">
        <v>29</v>
      </c>
      <c r="R75" s="38" t="s">
        <v>29</v>
      </c>
      <c r="S75" s="112">
        <f>(I75-G75)/G75</f>
        <v>-1.7142857142857182E-2</v>
      </c>
    </row>
    <row r="76" spans="1:19" ht="12.75" customHeight="1" x14ac:dyDescent="0.2">
      <c r="A76" s="277"/>
      <c r="B76" s="49" t="s">
        <v>15</v>
      </c>
      <c r="C76" s="243" t="s">
        <v>2</v>
      </c>
      <c r="D76" s="244"/>
      <c r="E76" s="244"/>
      <c r="F76" s="244"/>
      <c r="G76" s="40">
        <f>G72+G75</f>
        <v>49.6</v>
      </c>
      <c r="H76" s="40">
        <f t="shared" ref="H76:K76" si="5">H72+H75</f>
        <v>0</v>
      </c>
      <c r="I76" s="164">
        <f t="shared" si="5"/>
        <v>54.4</v>
      </c>
      <c r="J76" s="40">
        <f t="shared" si="5"/>
        <v>55</v>
      </c>
      <c r="K76" s="40">
        <f t="shared" si="5"/>
        <v>55</v>
      </c>
      <c r="L76" s="41" t="s">
        <v>29</v>
      </c>
      <c r="M76" s="42" t="s">
        <v>29</v>
      </c>
      <c r="N76" s="42" t="s">
        <v>29</v>
      </c>
      <c r="O76" s="42" t="s">
        <v>29</v>
      </c>
      <c r="P76" s="42" t="s">
        <v>29</v>
      </c>
      <c r="Q76" s="42" t="s">
        <v>29</v>
      </c>
      <c r="R76" s="42" t="s">
        <v>29</v>
      </c>
      <c r="S76" s="111"/>
    </row>
    <row r="77" spans="1:19" ht="25.5" customHeight="1" x14ac:dyDescent="0.2">
      <c r="A77" s="277"/>
      <c r="B77" s="43" t="s">
        <v>44</v>
      </c>
      <c r="C77" s="227" t="s">
        <v>62</v>
      </c>
      <c r="D77" s="228"/>
      <c r="E77" s="228"/>
      <c r="F77" s="44" t="s">
        <v>25</v>
      </c>
      <c r="G77" s="32"/>
      <c r="H77" s="32"/>
      <c r="I77" s="165"/>
      <c r="J77" s="32"/>
      <c r="K77" s="32"/>
      <c r="L77" s="44" t="s">
        <v>106</v>
      </c>
      <c r="M77" s="45" t="s">
        <v>66</v>
      </c>
      <c r="N77" s="45" t="s">
        <v>70</v>
      </c>
      <c r="O77" s="46" t="s">
        <v>17</v>
      </c>
      <c r="P77" s="76">
        <v>2</v>
      </c>
      <c r="Q77" s="76">
        <v>2</v>
      </c>
      <c r="R77" s="76">
        <v>2</v>
      </c>
      <c r="S77" s="111"/>
    </row>
    <row r="78" spans="1:19" ht="30" customHeight="1" x14ac:dyDescent="0.2">
      <c r="A78" s="277"/>
      <c r="B78" s="224" t="s">
        <v>44</v>
      </c>
      <c r="C78" s="33" t="s">
        <v>0</v>
      </c>
      <c r="D78" s="256" t="s">
        <v>117</v>
      </c>
      <c r="E78" s="257"/>
      <c r="F78" s="86" t="s">
        <v>30</v>
      </c>
      <c r="G78" s="231"/>
      <c r="H78" s="232"/>
      <c r="I78" s="232"/>
      <c r="J78" s="232"/>
      <c r="K78" s="232"/>
      <c r="L78" s="10" t="s">
        <v>29</v>
      </c>
      <c r="M78" s="47" t="s">
        <v>67</v>
      </c>
      <c r="N78" s="48" t="s">
        <v>71</v>
      </c>
      <c r="O78" s="5" t="s">
        <v>17</v>
      </c>
      <c r="P78" s="75">
        <v>2</v>
      </c>
      <c r="Q78" s="75">
        <v>2</v>
      </c>
      <c r="R78" s="75">
        <v>2</v>
      </c>
      <c r="S78" s="111"/>
    </row>
    <row r="79" spans="1:19" x14ac:dyDescent="0.2">
      <c r="A79" s="277"/>
      <c r="B79" s="225"/>
      <c r="C79" s="229" t="s">
        <v>0</v>
      </c>
      <c r="D79" s="87">
        <v>188714469</v>
      </c>
      <c r="E79" s="48" t="s">
        <v>19</v>
      </c>
      <c r="F79" s="35" t="s">
        <v>29</v>
      </c>
      <c r="G79" s="11">
        <v>27</v>
      </c>
      <c r="H79" s="11"/>
      <c r="I79" s="152">
        <v>57</v>
      </c>
      <c r="J79" s="11">
        <v>30</v>
      </c>
      <c r="K79" s="11">
        <v>31</v>
      </c>
      <c r="L79" s="36" t="s">
        <v>29</v>
      </c>
      <c r="M79" s="57"/>
      <c r="N79" s="58"/>
      <c r="O79" s="59"/>
      <c r="P79" s="68"/>
      <c r="Q79" s="68"/>
      <c r="R79" s="67"/>
      <c r="S79" s="111"/>
    </row>
    <row r="80" spans="1:19" ht="12.75" customHeight="1" x14ac:dyDescent="0.2">
      <c r="A80" s="277"/>
      <c r="B80" s="225"/>
      <c r="C80" s="229"/>
      <c r="D80" s="230" t="s">
        <v>32</v>
      </c>
      <c r="E80" s="230"/>
      <c r="F80" s="223"/>
      <c r="G80" s="17">
        <f>SUM(G79:G79)</f>
        <v>27</v>
      </c>
      <c r="H80" s="17">
        <f t="shared" ref="H80" si="6">SUM(H79:H79)</f>
        <v>0</v>
      </c>
      <c r="I80" s="166">
        <f t="shared" ref="I80" si="7">SUM(I79:I79)</f>
        <v>57</v>
      </c>
      <c r="J80" s="17">
        <f t="shared" ref="J80" si="8">SUM(J79:J79)</f>
        <v>30</v>
      </c>
      <c r="K80" s="17">
        <f t="shared" ref="K80" si="9">SUM(K79:K79)</f>
        <v>31</v>
      </c>
      <c r="L80" s="16" t="s">
        <v>29</v>
      </c>
      <c r="M80" s="38" t="s">
        <v>29</v>
      </c>
      <c r="N80" s="38" t="s">
        <v>29</v>
      </c>
      <c r="O80" s="38" t="s">
        <v>29</v>
      </c>
      <c r="P80" s="38" t="s">
        <v>29</v>
      </c>
      <c r="Q80" s="38" t="s">
        <v>29</v>
      </c>
      <c r="R80" s="38" t="s">
        <v>29</v>
      </c>
      <c r="S80" s="112">
        <f>(I80-G80)/G80</f>
        <v>1.1111111111111112</v>
      </c>
    </row>
    <row r="81" spans="1:19" ht="25.5" x14ac:dyDescent="0.2">
      <c r="A81" s="277"/>
      <c r="B81" s="225"/>
      <c r="C81" s="129" t="s">
        <v>15</v>
      </c>
      <c r="D81" s="216" t="s">
        <v>63</v>
      </c>
      <c r="E81" s="217"/>
      <c r="F81" s="70" t="s">
        <v>31</v>
      </c>
      <c r="G81" s="231"/>
      <c r="H81" s="232"/>
      <c r="I81" s="232"/>
      <c r="J81" s="232"/>
      <c r="K81" s="232"/>
      <c r="L81" s="10" t="s">
        <v>106</v>
      </c>
      <c r="M81" s="47" t="s">
        <v>121</v>
      </c>
      <c r="N81" s="48" t="s">
        <v>72</v>
      </c>
      <c r="O81" s="5" t="s">
        <v>17</v>
      </c>
      <c r="P81" s="75">
        <v>15</v>
      </c>
      <c r="Q81" s="75">
        <v>15</v>
      </c>
      <c r="R81" s="75">
        <v>15</v>
      </c>
      <c r="S81" s="111"/>
    </row>
    <row r="82" spans="1:19" x14ac:dyDescent="0.2">
      <c r="A82" s="277"/>
      <c r="B82" s="225"/>
      <c r="C82" s="229" t="s">
        <v>15</v>
      </c>
      <c r="D82" s="133">
        <v>188714469</v>
      </c>
      <c r="E82" s="71" t="s">
        <v>19</v>
      </c>
      <c r="F82" s="35" t="s">
        <v>29</v>
      </c>
      <c r="G82" s="11">
        <v>116.1</v>
      </c>
      <c r="H82" s="11"/>
      <c r="I82" s="152">
        <v>15.5</v>
      </c>
      <c r="J82" s="11">
        <v>17</v>
      </c>
      <c r="K82" s="11">
        <v>18</v>
      </c>
      <c r="L82" s="36" t="s">
        <v>29</v>
      </c>
      <c r="M82" s="57"/>
      <c r="N82" s="58"/>
      <c r="O82" s="59"/>
      <c r="P82" s="60"/>
      <c r="Q82" s="60"/>
      <c r="R82" s="61"/>
      <c r="S82" s="111"/>
    </row>
    <row r="83" spans="1:19" x14ac:dyDescent="0.2">
      <c r="A83" s="277"/>
      <c r="B83" s="225"/>
      <c r="C83" s="229"/>
      <c r="D83" s="133">
        <v>188714469</v>
      </c>
      <c r="E83" s="71" t="s">
        <v>21</v>
      </c>
      <c r="F83" s="35" t="s">
        <v>29</v>
      </c>
      <c r="G83" s="11">
        <v>23.155999999999999</v>
      </c>
      <c r="H83" s="11"/>
      <c r="I83" s="152"/>
      <c r="J83" s="11">
        <v>28.7</v>
      </c>
      <c r="K83" s="11">
        <v>31.5</v>
      </c>
      <c r="L83" s="36" t="s">
        <v>29</v>
      </c>
      <c r="M83" s="57"/>
      <c r="N83" s="58"/>
      <c r="O83" s="59"/>
      <c r="P83" s="135"/>
      <c r="Q83" s="135"/>
      <c r="R83" s="61"/>
      <c r="S83" s="111"/>
    </row>
    <row r="84" spans="1:19" ht="12.75" customHeight="1" x14ac:dyDescent="0.2">
      <c r="A84" s="277"/>
      <c r="B84" s="225"/>
      <c r="C84" s="229"/>
      <c r="D84" s="223" t="s">
        <v>32</v>
      </c>
      <c r="E84" s="223"/>
      <c r="F84" s="223"/>
      <c r="G84" s="17">
        <f>SUM(G82:G83)</f>
        <v>139.256</v>
      </c>
      <c r="H84" s="17">
        <f t="shared" ref="H84:K84" si="10">SUM(H82:H83)</f>
        <v>0</v>
      </c>
      <c r="I84" s="166">
        <f t="shared" si="10"/>
        <v>15.5</v>
      </c>
      <c r="J84" s="17">
        <f t="shared" si="10"/>
        <v>45.7</v>
      </c>
      <c r="K84" s="17">
        <f t="shared" si="10"/>
        <v>49.5</v>
      </c>
      <c r="L84" s="16" t="s">
        <v>29</v>
      </c>
      <c r="M84" s="38" t="s">
        <v>29</v>
      </c>
      <c r="N84" s="38" t="s">
        <v>29</v>
      </c>
      <c r="O84" s="38" t="s">
        <v>29</v>
      </c>
      <c r="P84" s="38" t="s">
        <v>29</v>
      </c>
      <c r="Q84" s="38" t="s">
        <v>29</v>
      </c>
      <c r="R84" s="38" t="s">
        <v>29</v>
      </c>
      <c r="S84" s="112">
        <f>(I84-G84)/G84</f>
        <v>-0.88869420348135808</v>
      </c>
    </row>
    <row r="85" spans="1:19" ht="30" customHeight="1" x14ac:dyDescent="0.2">
      <c r="A85" s="277"/>
      <c r="B85" s="225"/>
      <c r="C85" s="128" t="s">
        <v>44</v>
      </c>
      <c r="D85" s="216" t="s">
        <v>65</v>
      </c>
      <c r="E85" s="217"/>
      <c r="F85" s="70" t="s">
        <v>30</v>
      </c>
      <c r="G85" s="239"/>
      <c r="H85" s="240"/>
      <c r="I85" s="240"/>
      <c r="J85" s="240"/>
      <c r="K85" s="240"/>
      <c r="L85" s="10" t="s">
        <v>29</v>
      </c>
      <c r="M85" s="47" t="s">
        <v>68</v>
      </c>
      <c r="N85" s="48" t="s">
        <v>69</v>
      </c>
      <c r="O85" s="5" t="s">
        <v>17</v>
      </c>
      <c r="P85" s="5">
        <v>1</v>
      </c>
      <c r="Q85" s="5">
        <v>1</v>
      </c>
      <c r="R85" s="5">
        <v>1</v>
      </c>
      <c r="S85" s="111"/>
    </row>
    <row r="86" spans="1:19" x14ac:dyDescent="0.2">
      <c r="A86" s="277"/>
      <c r="B86" s="225"/>
      <c r="C86" s="229" t="s">
        <v>44</v>
      </c>
      <c r="D86" s="133">
        <v>188714469</v>
      </c>
      <c r="E86" s="71" t="s">
        <v>19</v>
      </c>
      <c r="F86" s="35" t="s">
        <v>29</v>
      </c>
      <c r="G86" s="11">
        <v>118.1</v>
      </c>
      <c r="H86" s="11"/>
      <c r="I86" s="152">
        <v>30</v>
      </c>
      <c r="J86" s="11">
        <v>33</v>
      </c>
      <c r="K86" s="11">
        <v>36</v>
      </c>
      <c r="L86" s="36" t="s">
        <v>29</v>
      </c>
      <c r="M86" s="57"/>
      <c r="N86" s="58"/>
      <c r="O86" s="59"/>
      <c r="P86" s="60"/>
      <c r="Q86" s="60"/>
      <c r="R86" s="61"/>
      <c r="S86" s="111"/>
    </row>
    <row r="87" spans="1:19" ht="12.75" customHeight="1" x14ac:dyDescent="0.2">
      <c r="A87" s="277"/>
      <c r="B87" s="225"/>
      <c r="C87" s="229"/>
      <c r="D87" s="223" t="s">
        <v>32</v>
      </c>
      <c r="E87" s="223"/>
      <c r="F87" s="223"/>
      <c r="G87" s="17">
        <f>SUM(G86:G86)</f>
        <v>118.1</v>
      </c>
      <c r="H87" s="17">
        <f t="shared" ref="H87" si="11">SUM(H86:H86)</f>
        <v>0</v>
      </c>
      <c r="I87" s="166">
        <f t="shared" ref="I87" si="12">SUM(I86:I86)</f>
        <v>30</v>
      </c>
      <c r="J87" s="17">
        <f t="shared" ref="J87" si="13">SUM(J86:J86)</f>
        <v>33</v>
      </c>
      <c r="K87" s="17">
        <f t="shared" ref="K87" si="14">SUM(K86:K86)</f>
        <v>36</v>
      </c>
      <c r="L87" s="16" t="s">
        <v>29</v>
      </c>
      <c r="M87" s="38" t="s">
        <v>29</v>
      </c>
      <c r="N87" s="38" t="s">
        <v>29</v>
      </c>
      <c r="O87" s="38" t="s">
        <v>29</v>
      </c>
      <c r="P87" s="38" t="s">
        <v>29</v>
      </c>
      <c r="Q87" s="38" t="s">
        <v>29</v>
      </c>
      <c r="R87" s="38" t="s">
        <v>29</v>
      </c>
      <c r="S87" s="112">
        <f>(I87-G87)/G87</f>
        <v>-0.74597798475867905</v>
      </c>
    </row>
    <row r="88" spans="1:19" ht="12.75" customHeight="1" x14ac:dyDescent="0.2">
      <c r="A88" s="278"/>
      <c r="B88" s="92" t="s">
        <v>44</v>
      </c>
      <c r="C88" s="244" t="s">
        <v>2</v>
      </c>
      <c r="D88" s="244"/>
      <c r="E88" s="244"/>
      <c r="F88" s="244"/>
      <c r="G88" s="40">
        <f>G80+G84+G87</f>
        <v>284.35599999999999</v>
      </c>
      <c r="H88" s="40">
        <f t="shared" ref="H88:K88" si="15">H80+H84+H87</f>
        <v>0</v>
      </c>
      <c r="I88" s="164">
        <f t="shared" si="15"/>
        <v>102.5</v>
      </c>
      <c r="J88" s="40">
        <f t="shared" si="15"/>
        <v>108.7</v>
      </c>
      <c r="K88" s="40">
        <f t="shared" si="15"/>
        <v>116.5</v>
      </c>
      <c r="L88" s="41" t="s">
        <v>29</v>
      </c>
      <c r="M88" s="42" t="s">
        <v>29</v>
      </c>
      <c r="N88" s="42" t="s">
        <v>29</v>
      </c>
      <c r="O88" s="42" t="s">
        <v>29</v>
      </c>
      <c r="P88" s="42" t="s">
        <v>29</v>
      </c>
      <c r="Q88" s="42" t="s">
        <v>29</v>
      </c>
      <c r="R88" s="42" t="s">
        <v>29</v>
      </c>
      <c r="S88" s="111"/>
    </row>
    <row r="89" spans="1:19" ht="12.75" customHeight="1" x14ac:dyDescent="0.2">
      <c r="A89" s="50" t="s">
        <v>0</v>
      </c>
      <c r="B89" s="241" t="s">
        <v>10</v>
      </c>
      <c r="C89" s="242"/>
      <c r="D89" s="242"/>
      <c r="E89" s="242"/>
      <c r="F89" s="242"/>
      <c r="G89" s="78">
        <f>G68+G76+G88</f>
        <v>10524.733</v>
      </c>
      <c r="H89" s="78">
        <f t="shared" ref="H89:K89" si="16">H68+H76+H88</f>
        <v>0</v>
      </c>
      <c r="I89" s="167">
        <f t="shared" si="16"/>
        <v>7508.1999999999989</v>
      </c>
      <c r="J89" s="78">
        <f t="shared" si="16"/>
        <v>10114.956</v>
      </c>
      <c r="K89" s="78">
        <f t="shared" si="16"/>
        <v>9744.61</v>
      </c>
      <c r="L89" s="51" t="s">
        <v>29</v>
      </c>
      <c r="M89" s="52" t="s">
        <v>29</v>
      </c>
      <c r="N89" s="52" t="s">
        <v>29</v>
      </c>
      <c r="O89" s="52" t="s">
        <v>29</v>
      </c>
      <c r="P89" s="52" t="s">
        <v>29</v>
      </c>
      <c r="Q89" s="52" t="s">
        <v>29</v>
      </c>
      <c r="R89" s="52" t="s">
        <v>29</v>
      </c>
      <c r="S89" s="111"/>
    </row>
    <row r="90" spans="1:19" ht="12.75" customHeight="1" x14ac:dyDescent="0.2">
      <c r="A90" s="183" t="s">
        <v>15</v>
      </c>
      <c r="B90" s="206" t="s">
        <v>98</v>
      </c>
      <c r="C90" s="207"/>
      <c r="D90" s="207"/>
      <c r="E90" s="207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8"/>
      <c r="Q90" s="208"/>
      <c r="R90" s="209"/>
      <c r="S90" s="111"/>
    </row>
    <row r="91" spans="1:19" ht="27" customHeight="1" x14ac:dyDescent="0.2">
      <c r="A91" s="184"/>
      <c r="B91" s="95" t="s">
        <v>0</v>
      </c>
      <c r="C91" s="245" t="s">
        <v>101</v>
      </c>
      <c r="D91" s="245"/>
      <c r="E91" s="246"/>
      <c r="F91" s="97" t="s">
        <v>25</v>
      </c>
      <c r="G91" s="237"/>
      <c r="H91" s="238"/>
      <c r="I91" s="238"/>
      <c r="J91" s="238"/>
      <c r="K91" s="238"/>
      <c r="L91" s="103" t="s">
        <v>103</v>
      </c>
      <c r="M91" s="45" t="s">
        <v>113</v>
      </c>
      <c r="N91" s="107" t="s">
        <v>112</v>
      </c>
      <c r="O91" s="81" t="s">
        <v>16</v>
      </c>
      <c r="P91" s="77">
        <v>90</v>
      </c>
      <c r="Q91" s="77">
        <v>90</v>
      </c>
      <c r="R91" s="77">
        <v>90</v>
      </c>
      <c r="S91" s="111"/>
    </row>
    <row r="92" spans="1:19" ht="38.25" customHeight="1" x14ac:dyDescent="0.2">
      <c r="A92" s="184"/>
      <c r="B92" s="218" t="s">
        <v>0</v>
      </c>
      <c r="C92" s="130" t="s">
        <v>0</v>
      </c>
      <c r="D92" s="214" t="s">
        <v>99</v>
      </c>
      <c r="E92" s="215"/>
      <c r="F92" s="90" t="s">
        <v>107</v>
      </c>
      <c r="G92" s="221"/>
      <c r="H92" s="222"/>
      <c r="I92" s="222"/>
      <c r="J92" s="222"/>
      <c r="K92" s="222"/>
      <c r="L92" s="36" t="s">
        <v>103</v>
      </c>
      <c r="M92" s="88" t="s">
        <v>114</v>
      </c>
      <c r="N92" s="79" t="s">
        <v>100</v>
      </c>
      <c r="O92" s="80" t="s">
        <v>17</v>
      </c>
      <c r="P92" s="80">
        <v>2</v>
      </c>
      <c r="Q92" s="80">
        <v>2</v>
      </c>
      <c r="R92" s="80">
        <v>2</v>
      </c>
      <c r="S92" s="111"/>
    </row>
    <row r="93" spans="1:19" ht="12.75" customHeight="1" x14ac:dyDescent="0.2">
      <c r="A93" s="184"/>
      <c r="B93" s="219"/>
      <c r="C93" s="89" t="s">
        <v>0</v>
      </c>
      <c r="D93" s="109">
        <v>188714469</v>
      </c>
      <c r="E93" s="96" t="s">
        <v>19</v>
      </c>
      <c r="F93" s="36" t="s">
        <v>29</v>
      </c>
      <c r="G93" s="11">
        <v>0</v>
      </c>
      <c r="H93" s="11"/>
      <c r="I93" s="152">
        <v>0</v>
      </c>
      <c r="J93" s="11">
        <v>0</v>
      </c>
      <c r="K93" s="11">
        <v>0</v>
      </c>
      <c r="L93" s="16" t="s">
        <v>29</v>
      </c>
      <c r="M93" s="38" t="s">
        <v>29</v>
      </c>
      <c r="N93" s="38"/>
      <c r="O93" s="38"/>
      <c r="P93" s="38"/>
      <c r="Q93" s="38"/>
      <c r="R93" s="38"/>
      <c r="S93" s="111"/>
    </row>
    <row r="94" spans="1:19" ht="12.75" customHeight="1" x14ac:dyDescent="0.2">
      <c r="A94" s="184"/>
      <c r="B94" s="219"/>
      <c r="C94" s="210" t="s">
        <v>32</v>
      </c>
      <c r="D94" s="211"/>
      <c r="E94" s="212"/>
      <c r="F94" s="213"/>
      <c r="G94" s="82">
        <v>0</v>
      </c>
      <c r="H94" s="82">
        <v>0</v>
      </c>
      <c r="I94" s="166">
        <v>0</v>
      </c>
      <c r="J94" s="82">
        <v>0</v>
      </c>
      <c r="K94" s="82">
        <v>0</v>
      </c>
      <c r="L94" s="16" t="s">
        <v>29</v>
      </c>
      <c r="M94" s="38" t="s">
        <v>29</v>
      </c>
      <c r="N94" s="38"/>
      <c r="O94" s="38"/>
      <c r="P94" s="38"/>
      <c r="Q94" s="38"/>
      <c r="R94" s="38"/>
      <c r="S94" s="113" t="s">
        <v>139</v>
      </c>
    </row>
    <row r="95" spans="1:19" ht="27.75" customHeight="1" x14ac:dyDescent="0.2">
      <c r="A95" s="184"/>
      <c r="B95" s="219"/>
      <c r="C95" s="91" t="s">
        <v>15</v>
      </c>
      <c r="D95" s="216" t="s">
        <v>102</v>
      </c>
      <c r="E95" s="217"/>
      <c r="F95" s="90" t="s">
        <v>107</v>
      </c>
      <c r="G95" s="221"/>
      <c r="H95" s="222"/>
      <c r="I95" s="222"/>
      <c r="J95" s="222"/>
      <c r="K95" s="222"/>
      <c r="L95" s="36" t="s">
        <v>103</v>
      </c>
      <c r="M95" s="88" t="s">
        <v>115</v>
      </c>
      <c r="N95" s="79" t="s">
        <v>104</v>
      </c>
      <c r="O95" s="80" t="s">
        <v>17</v>
      </c>
      <c r="P95" s="80">
        <v>1</v>
      </c>
      <c r="Q95" s="80">
        <v>1</v>
      </c>
      <c r="R95" s="80">
        <v>1</v>
      </c>
      <c r="S95" s="111"/>
    </row>
    <row r="96" spans="1:19" ht="12.75" customHeight="1" x14ac:dyDescent="0.2">
      <c r="A96" s="184"/>
      <c r="B96" s="219"/>
      <c r="C96" s="83" t="s">
        <v>15</v>
      </c>
      <c r="D96" s="110">
        <v>188714469</v>
      </c>
      <c r="E96" s="71" t="s">
        <v>19</v>
      </c>
      <c r="F96" s="36" t="s">
        <v>29</v>
      </c>
      <c r="G96" s="11">
        <v>0</v>
      </c>
      <c r="H96" s="11"/>
      <c r="I96" s="152">
        <v>0</v>
      </c>
      <c r="J96" s="11">
        <v>0</v>
      </c>
      <c r="K96" s="11">
        <v>0</v>
      </c>
      <c r="L96" s="36" t="s">
        <v>29</v>
      </c>
      <c r="M96" s="38" t="s">
        <v>29</v>
      </c>
      <c r="N96" s="38"/>
      <c r="O96" s="38"/>
      <c r="P96" s="38"/>
      <c r="Q96" s="38"/>
      <c r="R96" s="38"/>
      <c r="S96" s="111"/>
    </row>
    <row r="97" spans="1:19" ht="12.75" customHeight="1" x14ac:dyDescent="0.2">
      <c r="A97" s="184"/>
      <c r="B97" s="220"/>
      <c r="C97" s="235" t="s">
        <v>32</v>
      </c>
      <c r="D97" s="212"/>
      <c r="E97" s="212"/>
      <c r="F97" s="236"/>
      <c r="G97" s="98">
        <f>G96</f>
        <v>0</v>
      </c>
      <c r="H97" s="98">
        <f>H96</f>
        <v>0</v>
      </c>
      <c r="I97" s="168">
        <f>I96</f>
        <v>0</v>
      </c>
      <c r="J97" s="98">
        <f>J96</f>
        <v>0</v>
      </c>
      <c r="K97" s="99">
        <f>K96</f>
        <v>0</v>
      </c>
      <c r="L97" s="36" t="s">
        <v>29</v>
      </c>
      <c r="M97" s="38" t="s">
        <v>29</v>
      </c>
      <c r="N97" s="100"/>
      <c r="O97" s="100"/>
      <c r="P97" s="100"/>
      <c r="Q97" s="100"/>
      <c r="R97" s="100"/>
      <c r="S97" s="113" t="s">
        <v>139</v>
      </c>
    </row>
    <row r="98" spans="1:19" ht="12.75" customHeight="1" x14ac:dyDescent="0.2">
      <c r="A98" s="185"/>
      <c r="B98" s="93" t="s">
        <v>0</v>
      </c>
      <c r="C98" s="180" t="s">
        <v>2</v>
      </c>
      <c r="D98" s="180"/>
      <c r="E98" s="180"/>
      <c r="F98" s="180"/>
      <c r="G98" s="84">
        <f>G94+G97</f>
        <v>0</v>
      </c>
      <c r="H98" s="84">
        <f t="shared" ref="H98:K98" si="17">H94+H97</f>
        <v>0</v>
      </c>
      <c r="I98" s="169">
        <f t="shared" si="17"/>
        <v>0</v>
      </c>
      <c r="J98" s="84">
        <f t="shared" si="17"/>
        <v>0</v>
      </c>
      <c r="K98" s="84">
        <f t="shared" si="17"/>
        <v>0</v>
      </c>
      <c r="L98" s="41" t="s">
        <v>29</v>
      </c>
      <c r="M98" s="42" t="s">
        <v>29</v>
      </c>
      <c r="N98" s="46"/>
      <c r="O98" s="46"/>
      <c r="P98" s="46"/>
      <c r="Q98" s="46"/>
      <c r="R98" s="46"/>
      <c r="S98" s="111"/>
    </row>
    <row r="99" spans="1:19" ht="12.75" customHeight="1" x14ac:dyDescent="0.2">
      <c r="A99" s="94" t="s">
        <v>15</v>
      </c>
      <c r="B99" s="181" t="s">
        <v>10</v>
      </c>
      <c r="C99" s="181"/>
      <c r="D99" s="181"/>
      <c r="E99" s="181"/>
      <c r="F99" s="182"/>
      <c r="G99" s="101">
        <f>G98</f>
        <v>0</v>
      </c>
      <c r="H99" s="101">
        <f t="shared" ref="H99:K99" si="18">H98</f>
        <v>0</v>
      </c>
      <c r="I99" s="170">
        <f t="shared" si="18"/>
        <v>0</v>
      </c>
      <c r="J99" s="101">
        <f t="shared" si="18"/>
        <v>0</v>
      </c>
      <c r="K99" s="101">
        <f t="shared" si="18"/>
        <v>0</v>
      </c>
      <c r="L99" s="51" t="s">
        <v>29</v>
      </c>
      <c r="M99" s="52" t="s">
        <v>29</v>
      </c>
      <c r="N99" s="102"/>
      <c r="O99" s="102"/>
      <c r="P99" s="102"/>
      <c r="Q99" s="102"/>
      <c r="R99" s="102"/>
      <c r="S99" s="111"/>
    </row>
    <row r="100" spans="1:19" x14ac:dyDescent="0.2">
      <c r="A100" s="204" t="s">
        <v>3</v>
      </c>
      <c r="B100" s="205"/>
      <c r="C100" s="205"/>
      <c r="D100" s="205"/>
      <c r="E100" s="205"/>
      <c r="F100" s="205"/>
      <c r="G100" s="53">
        <f>G89+G99</f>
        <v>10524.733</v>
      </c>
      <c r="H100" s="53">
        <f t="shared" ref="H100:K100" si="19">H89+H99</f>
        <v>0</v>
      </c>
      <c r="I100" s="171">
        <f t="shared" si="19"/>
        <v>7508.1999999999989</v>
      </c>
      <c r="J100" s="53">
        <f t="shared" si="19"/>
        <v>10114.956</v>
      </c>
      <c r="K100" s="53">
        <f t="shared" si="19"/>
        <v>9744.61</v>
      </c>
      <c r="L100" s="15" t="s">
        <v>29</v>
      </c>
      <c r="M100" s="54" t="s">
        <v>29</v>
      </c>
      <c r="N100" s="54" t="s">
        <v>29</v>
      </c>
      <c r="O100" s="54" t="s">
        <v>29</v>
      </c>
      <c r="P100" s="54" t="s">
        <v>29</v>
      </c>
      <c r="Q100" s="54" t="s">
        <v>29</v>
      </c>
      <c r="R100" s="54" t="s">
        <v>29</v>
      </c>
      <c r="S100" s="111"/>
    </row>
    <row r="101" spans="1:19" x14ac:dyDescent="0.2">
      <c r="A101" s="55" t="s">
        <v>94</v>
      </c>
    </row>
    <row r="102" spans="1:19" x14ac:dyDescent="0.2">
      <c r="A102" s="55" t="s">
        <v>92</v>
      </c>
    </row>
    <row r="103" spans="1:19" x14ac:dyDescent="0.2">
      <c r="A103" s="55" t="s">
        <v>93</v>
      </c>
    </row>
    <row r="104" spans="1:19" x14ac:dyDescent="0.2">
      <c r="A104" s="55"/>
    </row>
    <row r="105" spans="1:19" ht="13.5" thickBot="1" x14ac:dyDescent="0.25">
      <c r="A105" s="203" t="s">
        <v>4</v>
      </c>
      <c r="B105" s="203"/>
      <c r="C105" s="203"/>
      <c r="D105" s="203"/>
      <c r="E105" s="203"/>
      <c r="F105" s="203"/>
      <c r="G105" s="203"/>
      <c r="H105" s="203"/>
      <c r="I105" s="203"/>
      <c r="J105" s="203"/>
      <c r="K105" s="203"/>
    </row>
    <row r="106" spans="1:19" ht="25.5" x14ac:dyDescent="0.2">
      <c r="A106" s="191" t="s">
        <v>5</v>
      </c>
      <c r="B106" s="192"/>
      <c r="C106" s="192"/>
      <c r="D106" s="12" t="s">
        <v>18</v>
      </c>
      <c r="E106" s="189" t="s">
        <v>19</v>
      </c>
      <c r="F106" s="189"/>
      <c r="G106" s="14">
        <f>G16+G20+G25+G51+G71+G74+G79+G82+G86+G55+G59+G62+G96+G93+G37+G39+G42+G45+G64</f>
        <v>1045.9000000000001</v>
      </c>
      <c r="H106" s="14">
        <f t="shared" ref="H106:K106" si="20">H16+H20+H25+H51+H71+H74+H79+H82+H86+H55+H59+H62+H96+H93+H37+H39+H42+H45+H64</f>
        <v>0</v>
      </c>
      <c r="I106" s="172">
        <f t="shared" si="20"/>
        <v>1003.1</v>
      </c>
      <c r="J106" s="14">
        <f t="shared" si="20"/>
        <v>1138.82</v>
      </c>
      <c r="K106" s="14">
        <f t="shared" si="20"/>
        <v>1285.9099999999999</v>
      </c>
    </row>
    <row r="107" spans="1:19" ht="18" hidden="1" customHeight="1" x14ac:dyDescent="0.2">
      <c r="A107" s="193"/>
      <c r="B107" s="194"/>
      <c r="C107" s="194"/>
      <c r="D107" s="13" t="s">
        <v>33</v>
      </c>
      <c r="E107" s="188" t="s">
        <v>20</v>
      </c>
      <c r="F107" s="188"/>
      <c r="G107" s="17"/>
      <c r="H107" s="17"/>
      <c r="I107" s="166"/>
      <c r="J107" s="17"/>
      <c r="K107" s="17"/>
    </row>
    <row r="108" spans="1:19" ht="25.5" x14ac:dyDescent="0.2">
      <c r="A108" s="193"/>
      <c r="B108" s="194"/>
      <c r="C108" s="194"/>
      <c r="D108" s="13" t="s">
        <v>105</v>
      </c>
      <c r="E108" s="188" t="s">
        <v>21</v>
      </c>
      <c r="F108" s="188"/>
      <c r="G108" s="17">
        <f>G21+G26+G30+G52+G35+G83+G61+G58</f>
        <v>2629.3380000000002</v>
      </c>
      <c r="H108" s="17">
        <f t="shared" ref="H108:K108" si="21">H21+H26+H30+H52+H35+H83+H61+H58</f>
        <v>0</v>
      </c>
      <c r="I108" s="166">
        <f t="shared" si="21"/>
        <v>267.3</v>
      </c>
      <c r="J108" s="17">
        <f t="shared" si="21"/>
        <v>260.43599999999998</v>
      </c>
      <c r="K108" s="17">
        <f t="shared" si="21"/>
        <v>50.4</v>
      </c>
    </row>
    <row r="109" spans="1:19" ht="25.5" x14ac:dyDescent="0.2">
      <c r="A109" s="193"/>
      <c r="B109" s="194"/>
      <c r="C109" s="194"/>
      <c r="D109" s="13" t="s">
        <v>22</v>
      </c>
      <c r="E109" s="149" t="s">
        <v>23</v>
      </c>
      <c r="F109" s="149"/>
      <c r="G109" s="17">
        <f>G24</f>
        <v>153.69999999999999</v>
      </c>
      <c r="H109" s="17">
        <f t="shared" ref="H109:K109" si="22">H24</f>
        <v>0</v>
      </c>
      <c r="I109" s="166">
        <f t="shared" si="22"/>
        <v>0</v>
      </c>
      <c r="J109" s="17">
        <f t="shared" si="22"/>
        <v>0</v>
      </c>
      <c r="K109" s="17">
        <f t="shared" si="22"/>
        <v>0</v>
      </c>
    </row>
    <row r="110" spans="1:19" ht="51" hidden="1" x14ac:dyDescent="0.2">
      <c r="A110" s="193"/>
      <c r="B110" s="194"/>
      <c r="C110" s="194"/>
      <c r="D110" s="13" t="s">
        <v>163</v>
      </c>
      <c r="E110" s="158" t="s">
        <v>164</v>
      </c>
      <c r="F110" s="158"/>
      <c r="G110" s="17"/>
      <c r="H110" s="17"/>
      <c r="I110" s="166"/>
      <c r="J110" s="17"/>
      <c r="K110" s="17"/>
    </row>
    <row r="111" spans="1:19" x14ac:dyDescent="0.2">
      <c r="A111" s="193"/>
      <c r="B111" s="194"/>
      <c r="C111" s="194"/>
      <c r="D111" s="13" t="s">
        <v>24</v>
      </c>
      <c r="E111" s="188" t="s">
        <v>25</v>
      </c>
      <c r="F111" s="188"/>
      <c r="G111" s="17">
        <f>G23+G56+G36+G38+G53+G28+G43+G46+G66</f>
        <v>2181.1</v>
      </c>
      <c r="H111" s="17">
        <f t="shared" ref="H111:K111" si="23">H23+H56+H36+H38+H53+H28+H43+H46+H66</f>
        <v>0</v>
      </c>
      <c r="I111" s="166">
        <f t="shared" si="23"/>
        <v>3715.6</v>
      </c>
      <c r="J111" s="17">
        <f t="shared" si="23"/>
        <v>2835.9</v>
      </c>
      <c r="K111" s="17">
        <f t="shared" si="23"/>
        <v>1996.7</v>
      </c>
    </row>
    <row r="112" spans="1:19" ht="25.5" x14ac:dyDescent="0.2">
      <c r="A112" s="193"/>
      <c r="B112" s="194"/>
      <c r="C112" s="194"/>
      <c r="D112" s="13" t="s">
        <v>26</v>
      </c>
      <c r="E112" s="188" t="s">
        <v>27</v>
      </c>
      <c r="F112" s="188"/>
      <c r="G112" s="17">
        <f>G22+G27+G31+G29+G54+G60+G57+G44+G47+G65+G63</f>
        <v>4514.6949999999997</v>
      </c>
      <c r="H112" s="17">
        <f t="shared" ref="H112:K112" si="24">H22+H27+H31+H29+H54+H60+H57+H44+H47+H65+H63</f>
        <v>0</v>
      </c>
      <c r="I112" s="166">
        <f t="shared" si="24"/>
        <v>2522.1999999999998</v>
      </c>
      <c r="J112" s="17">
        <f t="shared" si="24"/>
        <v>5879.7999999999993</v>
      </c>
      <c r="K112" s="17">
        <f t="shared" si="24"/>
        <v>6411.6</v>
      </c>
    </row>
    <row r="113" spans="1:11" ht="39" hidden="1" thickBot="1" x14ac:dyDescent="0.25">
      <c r="A113" s="195"/>
      <c r="B113" s="196"/>
      <c r="C113" s="196"/>
      <c r="D113" s="105" t="s">
        <v>34</v>
      </c>
      <c r="E113" s="190" t="s">
        <v>28</v>
      </c>
      <c r="F113" s="190"/>
      <c r="G113" s="106"/>
      <c r="H113" s="106"/>
      <c r="I113" s="173"/>
      <c r="J113" s="106"/>
      <c r="K113" s="106"/>
    </row>
    <row r="114" spans="1:11" ht="13.5" thickBot="1" x14ac:dyDescent="0.25">
      <c r="A114" s="197" t="s">
        <v>3</v>
      </c>
      <c r="B114" s="198"/>
      <c r="C114" s="198"/>
      <c r="D114" s="198"/>
      <c r="E114" s="198"/>
      <c r="F114" s="198"/>
      <c r="G114" s="104">
        <f>SUM(G106:G113)</f>
        <v>10524.733</v>
      </c>
      <c r="H114" s="104">
        <f>SUM(H106:H113)</f>
        <v>0</v>
      </c>
      <c r="I114" s="174">
        <f>SUM(I106:I113)</f>
        <v>7508.2</v>
      </c>
      <c r="J114" s="104">
        <f>SUM(J106:J113)</f>
        <v>10114.955999999998</v>
      </c>
      <c r="K114" s="104">
        <f>SUM(K106:K113)</f>
        <v>9744.61</v>
      </c>
    </row>
    <row r="115" spans="1:11" x14ac:dyDescent="0.2">
      <c r="A115" s="199" t="s">
        <v>8</v>
      </c>
      <c r="B115" s="200"/>
      <c r="C115" s="200"/>
      <c r="D115" s="200"/>
      <c r="E115" s="200"/>
      <c r="F115" s="200"/>
      <c r="G115" s="18">
        <f>G48</f>
        <v>0</v>
      </c>
      <c r="H115" s="18">
        <f>H48</f>
        <v>0</v>
      </c>
      <c r="I115" s="175">
        <f>I48</f>
        <v>1168</v>
      </c>
      <c r="J115" s="140">
        <f>J48</f>
        <v>5566.2999999999993</v>
      </c>
      <c r="K115" s="140">
        <f>K48</f>
        <v>7110.6</v>
      </c>
    </row>
    <row r="116" spans="1:11" x14ac:dyDescent="0.2">
      <c r="A116" s="201" t="s">
        <v>6</v>
      </c>
      <c r="B116" s="202"/>
      <c r="C116" s="202"/>
      <c r="D116" s="202"/>
      <c r="E116" s="202"/>
      <c r="F116" s="202"/>
      <c r="G116" s="19">
        <f>G84+G67+G48+G97+G94</f>
        <v>3513.12</v>
      </c>
      <c r="H116" s="19">
        <f>H84+H67+H48+H97+H94</f>
        <v>0</v>
      </c>
      <c r="I116" s="176">
        <f>I84+I67+I48+I97+I94</f>
        <v>5562.4</v>
      </c>
      <c r="J116" s="19">
        <f>J84+J67+J48+J97+J94</f>
        <v>7996.1359999999986</v>
      </c>
      <c r="K116" s="19">
        <f>K84+K67+K48+K97+K94</f>
        <v>7846.7000000000007</v>
      </c>
    </row>
    <row r="117" spans="1:11" ht="13.5" thickBot="1" x14ac:dyDescent="0.25">
      <c r="A117" s="186" t="s">
        <v>7</v>
      </c>
      <c r="B117" s="187"/>
      <c r="C117" s="187"/>
      <c r="D117" s="187"/>
      <c r="E117" s="187"/>
      <c r="F117" s="187"/>
      <c r="G117" s="20">
        <f>G17+G32+G40+G72+G75+G80+G87</f>
        <v>7011.6130000000003</v>
      </c>
      <c r="H117" s="20">
        <f>H17+H32+H40+H72+H75+H80+H87</f>
        <v>0</v>
      </c>
      <c r="I117" s="177">
        <f>I17+I32+I40+I72+I75+I80+I87</f>
        <v>1945.8000000000002</v>
      </c>
      <c r="J117" s="20">
        <f>J17+J32+J40+J72+J75+J80+J87</f>
        <v>2118.8199999999997</v>
      </c>
      <c r="K117" s="20">
        <f>K17+K32+K40+K72+K75+K80+K87</f>
        <v>1897.91</v>
      </c>
    </row>
    <row r="118" spans="1:11" x14ac:dyDescent="0.2">
      <c r="F118" s="21"/>
      <c r="G118" s="21"/>
      <c r="H118" s="6"/>
      <c r="I118" s="178"/>
      <c r="J118" s="6"/>
      <c r="K118" s="6"/>
    </row>
    <row r="119" spans="1:11" x14ac:dyDescent="0.2">
      <c r="D119" s="1" t="s">
        <v>35</v>
      </c>
      <c r="F119" s="21"/>
      <c r="G119" s="22">
        <f>G114-G100</f>
        <v>0</v>
      </c>
      <c r="H119" s="22">
        <f>H114-H100</f>
        <v>0</v>
      </c>
      <c r="I119" s="179">
        <f>I114-I100</f>
        <v>0</v>
      </c>
      <c r="J119" s="22">
        <f>J114-J100</f>
        <v>0</v>
      </c>
      <c r="K119" s="22">
        <f>K114-K100</f>
        <v>0</v>
      </c>
    </row>
  </sheetData>
  <mergeCells count="104">
    <mergeCell ref="A9:R9"/>
    <mergeCell ref="S10:S11"/>
    <mergeCell ref="D18:E19"/>
    <mergeCell ref="C18:C19"/>
    <mergeCell ref="F18:F19"/>
    <mergeCell ref="G18:K19"/>
    <mergeCell ref="L18:L19"/>
    <mergeCell ref="A14:A88"/>
    <mergeCell ref="D85:E85"/>
    <mergeCell ref="G85:K85"/>
    <mergeCell ref="C86:C87"/>
    <mergeCell ref="D87:F87"/>
    <mergeCell ref="B78:B87"/>
    <mergeCell ref="D78:E78"/>
    <mergeCell ref="J10:J11"/>
    <mergeCell ref="K10:K11"/>
    <mergeCell ref="C71:C72"/>
    <mergeCell ref="B10:B11"/>
    <mergeCell ref="A10:A11"/>
    <mergeCell ref="C68:F68"/>
    <mergeCell ref="D17:F17"/>
    <mergeCell ref="D10:D11"/>
    <mergeCell ref="B13:R13"/>
    <mergeCell ref="N10:O10"/>
    <mergeCell ref="L49:L50"/>
    <mergeCell ref="C51:C67"/>
    <mergeCell ref="D67:F67"/>
    <mergeCell ref="C35:C40"/>
    <mergeCell ref="D40:F40"/>
    <mergeCell ref="D49:E50"/>
    <mergeCell ref="P10:R10"/>
    <mergeCell ref="L33:L34"/>
    <mergeCell ref="F49:F50"/>
    <mergeCell ref="C42:C48"/>
    <mergeCell ref="D48:F48"/>
    <mergeCell ref="G49:K50"/>
    <mergeCell ref="L10:L11"/>
    <mergeCell ref="M10:M11"/>
    <mergeCell ref="F10:F11"/>
    <mergeCell ref="C16:C17"/>
    <mergeCell ref="E10:E11"/>
    <mergeCell ref="C20:C32"/>
    <mergeCell ref="D32:F32"/>
    <mergeCell ref="D15:E15"/>
    <mergeCell ref="C14:E14"/>
    <mergeCell ref="G15:K15"/>
    <mergeCell ref="C10:C11"/>
    <mergeCell ref="I10:I11"/>
    <mergeCell ref="G10:G11"/>
    <mergeCell ref="F33:F34"/>
    <mergeCell ref="G33:K34"/>
    <mergeCell ref="C49:C50"/>
    <mergeCell ref="D41:E41"/>
    <mergeCell ref="C74:C75"/>
    <mergeCell ref="D75:F75"/>
    <mergeCell ref="H10:H11"/>
    <mergeCell ref="C33:C34"/>
    <mergeCell ref="D33:E34"/>
    <mergeCell ref="G41:K41"/>
    <mergeCell ref="D70:E70"/>
    <mergeCell ref="C69:E69"/>
    <mergeCell ref="D72:F72"/>
    <mergeCell ref="D73:E73"/>
    <mergeCell ref="G73:K73"/>
    <mergeCell ref="D84:F84"/>
    <mergeCell ref="B70:B75"/>
    <mergeCell ref="C77:E77"/>
    <mergeCell ref="C79:C80"/>
    <mergeCell ref="D80:F80"/>
    <mergeCell ref="D81:E81"/>
    <mergeCell ref="G81:K81"/>
    <mergeCell ref="B15:B32"/>
    <mergeCell ref="C97:F97"/>
    <mergeCell ref="G91:K91"/>
    <mergeCell ref="G70:K70"/>
    <mergeCell ref="B89:F89"/>
    <mergeCell ref="C76:F76"/>
    <mergeCell ref="C88:F88"/>
    <mergeCell ref="C91:E91"/>
    <mergeCell ref="G78:K78"/>
    <mergeCell ref="C82:C84"/>
    <mergeCell ref="C98:F98"/>
    <mergeCell ref="B99:F99"/>
    <mergeCell ref="A90:A98"/>
    <mergeCell ref="A117:F117"/>
    <mergeCell ref="E108:F108"/>
    <mergeCell ref="E107:F107"/>
    <mergeCell ref="E106:F106"/>
    <mergeCell ref="E113:F113"/>
    <mergeCell ref="E112:F112"/>
    <mergeCell ref="E111:F111"/>
    <mergeCell ref="A106:C113"/>
    <mergeCell ref="A114:F114"/>
    <mergeCell ref="A115:F115"/>
    <mergeCell ref="A116:F116"/>
    <mergeCell ref="A105:K105"/>
    <mergeCell ref="A100:F100"/>
    <mergeCell ref="B90:R90"/>
    <mergeCell ref="C94:F94"/>
    <mergeCell ref="D92:E92"/>
    <mergeCell ref="D95:E95"/>
    <mergeCell ref="B92:B97"/>
    <mergeCell ref="G95:K95"/>
    <mergeCell ref="G92:K92"/>
  </mergeCells>
  <phoneticPr fontId="7" type="noConversion"/>
  <pageMargins left="0.23622047244094491" right="0.23622047244094491" top="0.74803149606299213" bottom="0.74803149606299213" header="0.31496062992125984" footer="0.31496062992125984"/>
  <pageSetup paperSize="9" scale="67" fitToHeight="0" orientation="landscape" r:id="rId1"/>
  <rowBreaks count="2" manualBreakCount="2">
    <brk id="40" max="17" man="1"/>
    <brk id="95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workbookViewId="0">
      <selection activeCell="A4" sqref="A4"/>
    </sheetView>
  </sheetViews>
  <sheetFormatPr defaultColWidth="9.140625" defaultRowHeight="12.75" x14ac:dyDescent="0.2"/>
  <cols>
    <col min="1" max="1" width="54.42578125" style="6" customWidth="1"/>
    <col min="2" max="2" width="76.85546875" style="1" customWidth="1"/>
    <col min="3" max="5" width="10.42578125" style="1" customWidth="1"/>
    <col min="6" max="6" width="11" style="1" customWidth="1"/>
    <col min="7" max="7" width="81.28515625" style="1" customWidth="1"/>
    <col min="8" max="16384" width="9.140625" style="1"/>
  </cols>
  <sheetData>
    <row r="1" spans="1:14" x14ac:dyDescent="0.2">
      <c r="G1" s="138" t="s">
        <v>144</v>
      </c>
    </row>
    <row r="2" spans="1:14" x14ac:dyDescent="0.2">
      <c r="G2" s="6" t="s">
        <v>145</v>
      </c>
    </row>
    <row r="3" spans="1:14" x14ac:dyDescent="0.2">
      <c r="G3" s="6" t="s">
        <v>157</v>
      </c>
    </row>
    <row r="4" spans="1:14" x14ac:dyDescent="0.2">
      <c r="G4" s="138" t="s">
        <v>146</v>
      </c>
    </row>
    <row r="5" spans="1:14" x14ac:dyDescent="0.2">
      <c r="C5" s="302" t="s">
        <v>158</v>
      </c>
      <c r="D5" s="302"/>
      <c r="E5" s="302"/>
      <c r="F5" s="302"/>
      <c r="G5" s="302"/>
    </row>
    <row r="6" spans="1:14" x14ac:dyDescent="0.2">
      <c r="A6" s="125"/>
      <c r="B6" s="2"/>
      <c r="C6" s="302" t="s">
        <v>147</v>
      </c>
      <c r="D6" s="302"/>
      <c r="E6" s="302"/>
      <c r="F6" s="302"/>
      <c r="G6" s="302"/>
    </row>
    <row r="7" spans="1:14" x14ac:dyDescent="0.2">
      <c r="A7" s="125"/>
      <c r="B7" s="2"/>
      <c r="C7" s="302" t="s">
        <v>148</v>
      </c>
      <c r="D7" s="302"/>
      <c r="E7" s="302"/>
      <c r="F7" s="302"/>
      <c r="G7" s="302"/>
    </row>
    <row r="8" spans="1:14" x14ac:dyDescent="0.2">
      <c r="A8" s="125"/>
      <c r="B8" s="2"/>
      <c r="C8" s="2"/>
      <c r="D8" s="2"/>
      <c r="E8" s="2"/>
      <c r="F8" s="3"/>
    </row>
    <row r="9" spans="1:14" ht="34.5" customHeight="1" x14ac:dyDescent="0.2">
      <c r="A9" s="274" t="s">
        <v>140</v>
      </c>
      <c r="B9" s="274"/>
      <c r="C9" s="274"/>
      <c r="D9" s="274"/>
      <c r="E9" s="274"/>
      <c r="F9" s="274"/>
      <c r="G9" s="274"/>
      <c r="H9" s="4"/>
      <c r="I9" s="4"/>
      <c r="J9" s="4"/>
      <c r="K9" s="4"/>
      <c r="L9" s="4"/>
      <c r="M9" s="4"/>
      <c r="N9" s="4"/>
    </row>
    <row r="10" spans="1:14" ht="34.5" customHeight="1" x14ac:dyDescent="0.2">
      <c r="A10" s="294" t="s">
        <v>9</v>
      </c>
      <c r="B10" s="294" t="s">
        <v>124</v>
      </c>
      <c r="C10" s="294"/>
      <c r="D10" s="294" t="s">
        <v>125</v>
      </c>
      <c r="E10" s="294"/>
      <c r="F10" s="295"/>
      <c r="G10" s="294" t="s">
        <v>126</v>
      </c>
    </row>
    <row r="11" spans="1:14" ht="30.75" customHeight="1" x14ac:dyDescent="0.2">
      <c r="A11" s="294"/>
      <c r="B11" s="116" t="s">
        <v>1</v>
      </c>
      <c r="C11" s="116" t="s">
        <v>14</v>
      </c>
      <c r="D11" s="114">
        <v>2024</v>
      </c>
      <c r="E11" s="114">
        <v>2025</v>
      </c>
      <c r="F11" s="115">
        <v>2026</v>
      </c>
      <c r="G11" s="294"/>
    </row>
    <row r="12" spans="1:14" ht="15" x14ac:dyDescent="0.25">
      <c r="A12" s="117">
        <v>1</v>
      </c>
      <c r="B12" s="118">
        <v>2</v>
      </c>
      <c r="C12" s="118">
        <v>3</v>
      </c>
      <c r="D12" s="118">
        <v>4</v>
      </c>
      <c r="E12" s="118">
        <v>5</v>
      </c>
      <c r="F12" s="119">
        <v>6</v>
      </c>
      <c r="G12" s="117">
        <v>7</v>
      </c>
    </row>
    <row r="13" spans="1:14" ht="113.25" customHeight="1" x14ac:dyDescent="0.2">
      <c r="A13" s="23" t="s">
        <v>75</v>
      </c>
      <c r="B13" s="305" t="str">
        <f>'002 pr. asignavimai'!C14</f>
        <v>Kurti palankią  aplinką investicijoms ir gyvenimo gerovei</v>
      </c>
      <c r="C13" s="306"/>
      <c r="D13" s="306"/>
      <c r="E13" s="306"/>
      <c r="F13" s="306"/>
      <c r="G13" s="296" t="s">
        <v>131</v>
      </c>
    </row>
    <row r="14" spans="1:14" ht="79.5" customHeight="1" x14ac:dyDescent="0.2">
      <c r="A14" s="7" t="str">
        <f>'002 pr. asignavimai'!M14</f>
        <v>R-002-01-01-01</v>
      </c>
      <c r="B14" s="8" t="str">
        <f>'002 pr. asignavimai'!N14</f>
        <v>Lėšų, pritrauktų iš išorinių finansavimo šaltinių, įgyvendinant investicinius ir kitus projektus, dalis</v>
      </c>
      <c r="C14" s="7" t="str">
        <f>'002 pr. asignavimai'!O14</f>
        <v>proc.</v>
      </c>
      <c r="D14" s="7">
        <f>'002 pr. asignavimai'!P14</f>
        <v>60</v>
      </c>
      <c r="E14" s="7">
        <f>'002 pr. asignavimai'!Q14</f>
        <v>65</v>
      </c>
      <c r="F14" s="122">
        <f>'002 pr. asignavimai'!R14</f>
        <v>65</v>
      </c>
      <c r="G14" s="297"/>
    </row>
    <row r="15" spans="1:14" ht="15" x14ac:dyDescent="0.2">
      <c r="A15" s="126" t="s">
        <v>76</v>
      </c>
      <c r="B15" s="304" t="str">
        <f>'002 pr. asignavimai'!D15</f>
        <v>Projektinės veiklos organizavimas</v>
      </c>
      <c r="C15" s="304"/>
      <c r="D15" s="304"/>
      <c r="E15" s="304"/>
      <c r="F15" s="304"/>
      <c r="G15" s="291" t="s">
        <v>29</v>
      </c>
    </row>
    <row r="16" spans="1:14" ht="15" x14ac:dyDescent="0.2">
      <c r="A16" s="72" t="str">
        <f>'002 pr. asignavimai'!M15</f>
        <v>V-002-01-01-01-01</v>
      </c>
      <c r="B16" s="73" t="str">
        <f>'002 pr. asignavimai'!N15</f>
        <v>Parengtos projektinės dokumentacijos skaičius</v>
      </c>
      <c r="C16" s="72" t="str">
        <f>'002 pr. asignavimai'!O15</f>
        <v>vnt.</v>
      </c>
      <c r="D16" s="72">
        <f>'002 pr. asignavimai'!P15</f>
        <v>5</v>
      </c>
      <c r="E16" s="72">
        <f>'002 pr. asignavimai'!Q15</f>
        <v>8</v>
      </c>
      <c r="F16" s="123">
        <f>'002 pr. asignavimai'!R15</f>
        <v>10</v>
      </c>
      <c r="G16" s="293"/>
    </row>
    <row r="17" spans="1:7" ht="57" customHeight="1" x14ac:dyDescent="0.2">
      <c r="A17" s="126" t="s">
        <v>77</v>
      </c>
      <c r="B17" s="304" t="str">
        <f>'002 pr. asignavimai'!D18</f>
        <v>Investicijų ir kitų projektų, skirtų 2014-2020 m. nacionalinei pažangos programai/ ES fondų investicijų programai, vykdymas</v>
      </c>
      <c r="C17" s="304"/>
      <c r="D17" s="304"/>
      <c r="E17" s="304"/>
      <c r="F17" s="304"/>
      <c r="G17" s="291" t="s">
        <v>132</v>
      </c>
    </row>
    <row r="18" spans="1:7" ht="33.75" customHeight="1" x14ac:dyDescent="0.2">
      <c r="A18" s="72" t="str">
        <f>'002 pr. asignavimai'!M18</f>
        <v>V-002-01-01-02-01</v>
      </c>
      <c r="B18" s="73" t="str">
        <f>'002 pr. asignavimai'!N18</f>
        <v>Įgyvendinamų projektų skaičius (2014-2020 m. periodo)</v>
      </c>
      <c r="C18" s="72" t="str">
        <f>'002 pr. asignavimai'!O18</f>
        <v>vnt.</v>
      </c>
      <c r="D18" s="72">
        <f>'002 pr. asignavimai'!P18</f>
        <v>4</v>
      </c>
      <c r="E18" s="72">
        <f>'002 pr. asignavimai'!Q18</f>
        <v>0</v>
      </c>
      <c r="F18" s="123">
        <f>'002 pr. asignavimai'!R18</f>
        <v>0</v>
      </c>
      <c r="G18" s="292"/>
    </row>
    <row r="19" spans="1:7" ht="33.75" customHeight="1" x14ac:dyDescent="0.2">
      <c r="A19" s="72" t="str">
        <f>'002 pr. asignavimai'!M19</f>
        <v>V-002-01-01-02-02 (VB)</v>
      </c>
      <c r="B19" s="73" t="str">
        <f>'002 pr. asignavimai'!N19</f>
        <v>Investicijų projektų, gavusių valstybės biudžeto dotaciją, skaičius (2014-2020 m. periodo)</v>
      </c>
      <c r="C19" s="72" t="str">
        <f>'002 pr. asignavimai'!O19</f>
        <v>vnt.</v>
      </c>
      <c r="D19" s="72">
        <f>'002 pr. asignavimai'!P19</f>
        <v>0</v>
      </c>
      <c r="E19" s="72">
        <f>'002 pr. asignavimai'!Q19</f>
        <v>0</v>
      </c>
      <c r="F19" s="123">
        <f>'002 pr. asignavimai'!R19</f>
        <v>0</v>
      </c>
      <c r="G19" s="293"/>
    </row>
    <row r="20" spans="1:7" ht="15" x14ac:dyDescent="0.2">
      <c r="A20" s="126" t="s">
        <v>96</v>
      </c>
      <c r="B20" s="304" t="str">
        <f>'002 pr. asignavimai'!D33</f>
        <v>Tęstinių investicijų ir kitų projektų vykdymas (pereinamojo laikotarpio)</v>
      </c>
      <c r="C20" s="304"/>
      <c r="D20" s="304"/>
      <c r="E20" s="304"/>
      <c r="F20" s="304"/>
      <c r="G20" s="291" t="s">
        <v>133</v>
      </c>
    </row>
    <row r="21" spans="1:7" ht="15" x14ac:dyDescent="0.2">
      <c r="A21" s="72" t="str">
        <f>'002 pr. asignavimai'!M33</f>
        <v>V-002-01-01-03-01</v>
      </c>
      <c r="B21" s="73" t="str">
        <f>'002 pr. asignavimai'!N33</f>
        <v>Įgyvendinamų tęstinių projektų skaičius (pereinamojo laikotarpio)</v>
      </c>
      <c r="C21" s="72" t="str">
        <f>'002 pr. asignavimai'!O33</f>
        <v>vnt.</v>
      </c>
      <c r="D21" s="72">
        <f>'002 pr. asignavimai'!P33</f>
        <v>4</v>
      </c>
      <c r="E21" s="72">
        <f>'002 pr. asignavimai'!Q33</f>
        <v>3</v>
      </c>
      <c r="F21" s="123">
        <f>'002 pr. asignavimai'!R33</f>
        <v>2</v>
      </c>
      <c r="G21" s="292"/>
    </row>
    <row r="22" spans="1:7" ht="30" x14ac:dyDescent="0.2">
      <c r="A22" s="72" t="str">
        <f>'002 pr. asignavimai'!M34</f>
        <v>V-002-01-01-03-02 (VB)</v>
      </c>
      <c r="B22" s="73" t="str">
        <f>'002 pr. asignavimai'!N34</f>
        <v>Investicijų tęstinių projektų, gavusių valstybės biudžeto dotaciją, skaičius (pereinamojo laikotarpio)</v>
      </c>
      <c r="C22" s="72" t="str">
        <f>'002 pr. asignavimai'!O34</f>
        <v>vnt.</v>
      </c>
      <c r="D22" s="72">
        <f>'002 pr. asignavimai'!P34</f>
        <v>2</v>
      </c>
      <c r="E22" s="72">
        <f>'002 pr. asignavimai'!Q34</f>
        <v>2</v>
      </c>
      <c r="F22" s="123">
        <f>'002 pr. asignavimai'!R34</f>
        <v>2</v>
      </c>
      <c r="G22" s="293"/>
    </row>
    <row r="23" spans="1:7" ht="42" customHeight="1" x14ac:dyDescent="0.2">
      <c r="A23" s="126" t="s">
        <v>78</v>
      </c>
      <c r="B23" s="304" t="str">
        <f>'002 pr. asignavimai'!D41</f>
        <v>Investicijų  projektų, numatytų 2022-2030 m. Telšių regiono plėtros plane, vykdymas</v>
      </c>
      <c r="C23" s="304"/>
      <c r="D23" s="304"/>
      <c r="E23" s="304"/>
      <c r="F23" s="304"/>
      <c r="G23" s="291" t="s">
        <v>134</v>
      </c>
    </row>
    <row r="24" spans="1:7" ht="27.75" customHeight="1" x14ac:dyDescent="0.2">
      <c r="A24" s="72" t="str">
        <f>'002 pr. asignavimai'!M41</f>
        <v>P-002-01-01-04-01</v>
      </c>
      <c r="B24" s="73" t="str">
        <f>'002 pr. asignavimai'!N41</f>
        <v>Įgyvendinamų projektų, numatytų 2022-2030 m. Telšių regiono plėtros plane, skaičius</v>
      </c>
      <c r="C24" s="72" t="str">
        <f>'002 pr. asignavimai'!O41</f>
        <v>vnt.</v>
      </c>
      <c r="D24" s="72">
        <f>'002 pr. asignavimai'!P41</f>
        <v>4</v>
      </c>
      <c r="E24" s="72">
        <f>'002 pr. asignavimai'!Q41</f>
        <v>8</v>
      </c>
      <c r="F24" s="123">
        <f>'002 pr. asignavimai'!R41</f>
        <v>8</v>
      </c>
      <c r="G24" s="293"/>
    </row>
    <row r="25" spans="1:7" ht="27" customHeight="1" x14ac:dyDescent="0.2">
      <c r="A25" s="126" t="s">
        <v>97</v>
      </c>
      <c r="B25" s="304" t="str">
        <f>'002 pr. asignavimai'!D49</f>
        <v>Investicijų ir kitų projektų vykdymas (naujo finansavimo periodo)</v>
      </c>
      <c r="C25" s="304"/>
      <c r="D25" s="304"/>
      <c r="E25" s="304"/>
      <c r="F25" s="304"/>
      <c r="G25" s="291" t="s">
        <v>135</v>
      </c>
    </row>
    <row r="26" spans="1:7" ht="15" x14ac:dyDescent="0.2">
      <c r="A26" s="72" t="str">
        <f>'002 pr. asignavimai'!M49</f>
        <v>P-002-01-01-05-01</v>
      </c>
      <c r="B26" s="73" t="str">
        <f>'002 pr. asignavimai'!N49</f>
        <v>Įgyvendinamų projektų skaičius (naujo finansavimo periodo)</v>
      </c>
      <c r="C26" s="72" t="str">
        <f>'002 pr. asignavimai'!O49</f>
        <v>vnt.</v>
      </c>
      <c r="D26" s="72">
        <f>'002 pr. asignavimai'!P49</f>
        <v>7</v>
      </c>
      <c r="E26" s="72">
        <f>'002 pr. asignavimai'!Q49</f>
        <v>8</v>
      </c>
      <c r="F26" s="123">
        <f>'002 pr. asignavimai'!R49</f>
        <v>8</v>
      </c>
      <c r="G26" s="292"/>
    </row>
    <row r="27" spans="1:7" ht="30" x14ac:dyDescent="0.2">
      <c r="A27" s="72" t="str">
        <f>'002 pr. asignavimai'!M50</f>
        <v>P-002-01-01-05-02 (VB)</v>
      </c>
      <c r="B27" s="73" t="str">
        <f>'002 pr. asignavimai'!N50</f>
        <v>Investicijų projektų, gavusių valstybės biudžeto dotaciją, skaičius (naujo finansavimo periodo)</v>
      </c>
      <c r="C27" s="72" t="str">
        <f>'002 pr. asignavimai'!O50</f>
        <v>vnt.</v>
      </c>
      <c r="D27" s="72">
        <f>'002 pr. asignavimai'!P50</f>
        <v>2</v>
      </c>
      <c r="E27" s="72">
        <f>'002 pr. asignavimai'!Q50</f>
        <v>2</v>
      </c>
      <c r="F27" s="123">
        <f>'002 pr. asignavimai'!R50</f>
        <v>2</v>
      </c>
      <c r="G27" s="293"/>
    </row>
    <row r="28" spans="1:7" ht="15" x14ac:dyDescent="0.2">
      <c r="A28" s="23" t="s">
        <v>118</v>
      </c>
      <c r="B28" s="300" t="str">
        <f>'002 pr. asignavimai'!C69</f>
        <v>Sudaryti palankias sąlygas verslo plėtrai</v>
      </c>
      <c r="C28" s="301"/>
      <c r="D28" s="301"/>
      <c r="E28" s="301"/>
      <c r="F28" s="301"/>
      <c r="G28" s="288" t="s">
        <v>136</v>
      </c>
    </row>
    <row r="29" spans="1:7" ht="15" x14ac:dyDescent="0.2">
      <c r="A29" s="24" t="str">
        <f>'002 pr. asignavimai'!M69</f>
        <v>R-002-01-02-01</v>
      </c>
      <c r="B29" s="25" t="str">
        <f>'002 pr. asignavimai'!N69</f>
        <v>Veikiančių SVV skaičius, tenkantis 1000 gyventojų</v>
      </c>
      <c r="C29" s="24" t="str">
        <f>'002 pr. asignavimai'!O69</f>
        <v>vnt.</v>
      </c>
      <c r="D29" s="24">
        <f>'002 pr. asignavimai'!P69</f>
        <v>27.5</v>
      </c>
      <c r="E29" s="24">
        <f>'002 pr. asignavimai'!Q69</f>
        <v>28</v>
      </c>
      <c r="F29" s="124">
        <f>'002 pr. asignavimai'!R69</f>
        <v>28.5</v>
      </c>
      <c r="G29" s="289"/>
    </row>
    <row r="30" spans="1:7" ht="15" x14ac:dyDescent="0.2">
      <c r="A30" s="74" t="s">
        <v>79</v>
      </c>
      <c r="B30" s="298" t="str">
        <f>'002 pr. asignavimai'!D70</f>
        <v>Smulkiojo ir vidutinio verslo subjektų rėmimas</v>
      </c>
      <c r="C30" s="299"/>
      <c r="D30" s="299"/>
      <c r="E30" s="299"/>
      <c r="F30" s="299"/>
      <c r="G30" s="284" t="s">
        <v>29</v>
      </c>
    </row>
    <row r="31" spans="1:7" ht="15" x14ac:dyDescent="0.2">
      <c r="A31" s="72" t="str">
        <f>'002 pr. asignavimai'!M70</f>
        <v>V-002-01-02-01-01</v>
      </c>
      <c r="B31" s="73" t="str">
        <f>'002 pr. asignavimai'!N70</f>
        <v>SVV subjektų, gavusių paramą, skaičius</v>
      </c>
      <c r="C31" s="72" t="str">
        <f>'002 pr. asignavimai'!O70</f>
        <v>vnt.</v>
      </c>
      <c r="D31" s="72">
        <f>'002 pr. asignavimai'!P70</f>
        <v>10</v>
      </c>
      <c r="E31" s="72">
        <f>'002 pr. asignavimai'!Q70</f>
        <v>12</v>
      </c>
      <c r="F31" s="123">
        <f>'002 pr. asignavimai'!R70</f>
        <v>14</v>
      </c>
      <c r="G31" s="285"/>
    </row>
    <row r="32" spans="1:7" ht="15" x14ac:dyDescent="0.2">
      <c r="A32" s="74" t="s">
        <v>80</v>
      </c>
      <c r="B32" s="298" t="str">
        <f>'002 pr. asignavimai'!D73</f>
        <v>Bendradarbystės centro "Spiečius" veiklos organizavimas</v>
      </c>
      <c r="C32" s="299"/>
      <c r="D32" s="299"/>
      <c r="E32" s="299"/>
      <c r="F32" s="299"/>
      <c r="G32" s="284" t="s">
        <v>29</v>
      </c>
    </row>
    <row r="33" spans="1:7" ht="15" x14ac:dyDescent="0.2">
      <c r="A33" s="72" t="str">
        <f>'002 pr. asignavimai'!M73</f>
        <v>V-002-01-02-02-01</v>
      </c>
      <c r="B33" s="73" t="str">
        <f>'002 pr. asignavimai'!N73</f>
        <v>Bendradarbystės centro „Spiečius“ narių skaičius</v>
      </c>
      <c r="C33" s="72" t="str">
        <f>'002 pr. asignavimai'!O73</f>
        <v>asm.</v>
      </c>
      <c r="D33" s="72">
        <f>'002 pr. asignavimai'!P73</f>
        <v>15</v>
      </c>
      <c r="E33" s="72">
        <f>'002 pr. asignavimai'!Q73</f>
        <v>15</v>
      </c>
      <c r="F33" s="123">
        <f>'002 pr. asignavimai'!R73</f>
        <v>15</v>
      </c>
      <c r="G33" s="285"/>
    </row>
    <row r="34" spans="1:7" ht="15" x14ac:dyDescent="0.2">
      <c r="A34" s="23" t="s">
        <v>108</v>
      </c>
      <c r="B34" s="300" t="str">
        <f>'002 pr. asignavimai'!C77</f>
        <v>Skatinti bendruomeniškumą Plungės rajono savivaldybėje</v>
      </c>
      <c r="C34" s="301"/>
      <c r="D34" s="301"/>
      <c r="E34" s="301"/>
      <c r="F34" s="301"/>
      <c r="G34" s="288" t="s">
        <v>137</v>
      </c>
    </row>
    <row r="35" spans="1:7" s="157" customFormat="1" ht="15" x14ac:dyDescent="0.2">
      <c r="A35" s="154" t="str">
        <f>'002 pr. asignavimai'!M77</f>
        <v>R-002-01-03-01</v>
      </c>
      <c r="B35" s="155" t="str">
        <f>'002 pr. asignavimai'!N77</f>
        <v>Bendruomenių skaičius, gavusių paramą vietos iniciatyvų įgyvendinimui</v>
      </c>
      <c r="C35" s="154" t="str">
        <f>'002 pr. asignavimai'!O77</f>
        <v>vnt.</v>
      </c>
      <c r="D35" s="154">
        <f>'002 pr. asignavimai'!P77</f>
        <v>2</v>
      </c>
      <c r="E35" s="154">
        <f>'002 pr. asignavimai'!Q77</f>
        <v>2</v>
      </c>
      <c r="F35" s="156">
        <f>'002 pr. asignavimai'!R77</f>
        <v>2</v>
      </c>
      <c r="G35" s="289"/>
    </row>
    <row r="36" spans="1:7" ht="15" x14ac:dyDescent="0.2">
      <c r="A36" s="74" t="s">
        <v>81</v>
      </c>
      <c r="B36" s="298" t="str">
        <f>'002 pr. asignavimai'!D78</f>
        <v>Bendruomeninių organizacijų veiklos rėmimas</v>
      </c>
      <c r="C36" s="299"/>
      <c r="D36" s="299"/>
      <c r="E36" s="299"/>
      <c r="F36" s="299"/>
      <c r="G36" s="284" t="s">
        <v>29</v>
      </c>
    </row>
    <row r="37" spans="1:7" ht="15" x14ac:dyDescent="0.2">
      <c r="A37" s="72" t="str">
        <f>'002 pr. asignavimai'!M78</f>
        <v>V-002-01-03-01-01</v>
      </c>
      <c r="B37" s="73" t="str">
        <f>'002 pr. asignavimai'!N78</f>
        <v>Paremtų vietos inciatyvų skaičius</v>
      </c>
      <c r="C37" s="72" t="str">
        <f>'002 pr. asignavimai'!O78</f>
        <v>vnt.</v>
      </c>
      <c r="D37" s="72">
        <f>'002 pr. asignavimai'!P78</f>
        <v>2</v>
      </c>
      <c r="E37" s="72">
        <f>'002 pr. asignavimai'!Q78</f>
        <v>2</v>
      </c>
      <c r="F37" s="123">
        <f>'002 pr. asignavimai'!R78</f>
        <v>2</v>
      </c>
      <c r="G37" s="285"/>
    </row>
    <row r="38" spans="1:7" ht="14.25" customHeight="1" x14ac:dyDescent="0.2">
      <c r="A38" s="74" t="s">
        <v>119</v>
      </c>
      <c r="B38" s="298" t="str">
        <f>'002 pr. asignavimai'!D81</f>
        <v>Bendruomeninės veiklos savivaldybėje stiprinimas</v>
      </c>
      <c r="C38" s="299"/>
      <c r="D38" s="299"/>
      <c r="E38" s="299"/>
      <c r="F38" s="299"/>
      <c r="G38" s="284" t="s">
        <v>137</v>
      </c>
    </row>
    <row r="39" spans="1:7" ht="15" x14ac:dyDescent="0.2">
      <c r="A39" s="72" t="str">
        <f>'002 pr. asignavimai'!M81</f>
        <v>P-002-01-03-02-01 (SB/ VB)</v>
      </c>
      <c r="B39" s="73" t="str">
        <f>'002 pr. asignavimai'!N81</f>
        <v>Bendruomenių, dalyvavusių pažangos veikloje, skaičius</v>
      </c>
      <c r="C39" s="72" t="str">
        <f>'002 pr. asignavimai'!O81</f>
        <v>vnt.</v>
      </c>
      <c r="D39" s="72">
        <f>'002 pr. asignavimai'!P81</f>
        <v>15</v>
      </c>
      <c r="E39" s="72">
        <f>'002 pr. asignavimai'!Q81</f>
        <v>15</v>
      </c>
      <c r="F39" s="123">
        <f>'002 pr. asignavimai'!R81</f>
        <v>15</v>
      </c>
      <c r="G39" s="285"/>
    </row>
    <row r="40" spans="1:7" ht="15" x14ac:dyDescent="0.2">
      <c r="A40" s="74" t="s">
        <v>82</v>
      </c>
      <c r="B40" s="298" t="str">
        <f>'002 pr. asignavimai'!D85</f>
        <v>Plungės dekanato aptarnaujamų parapijų rėmimas</v>
      </c>
      <c r="C40" s="299"/>
      <c r="D40" s="299"/>
      <c r="E40" s="299"/>
      <c r="F40" s="299"/>
      <c r="G40" s="284" t="s">
        <v>29</v>
      </c>
    </row>
    <row r="41" spans="1:7" ht="15" x14ac:dyDescent="0.2">
      <c r="A41" s="72" t="str">
        <f>'002 pr. asignavimai'!M85</f>
        <v>V-002-01-03-03-01</v>
      </c>
      <c r="B41" s="73" t="str">
        <f>'002 pr. asignavimai'!N85</f>
        <v>Paremtų religinių bendruomenių skaičius</v>
      </c>
      <c r="C41" s="72" t="str">
        <f>'002 pr. asignavimai'!O85</f>
        <v>vnt.</v>
      </c>
      <c r="D41" s="72">
        <f>'002 pr. asignavimai'!P85</f>
        <v>1</v>
      </c>
      <c r="E41" s="72">
        <f>'002 pr. asignavimai'!Q85</f>
        <v>1</v>
      </c>
      <c r="F41" s="123">
        <f>'002 pr. asignavimai'!R85</f>
        <v>1</v>
      </c>
      <c r="G41" s="285"/>
    </row>
    <row r="42" spans="1:7" ht="15" x14ac:dyDescent="0.2">
      <c r="A42" s="23" t="s">
        <v>109</v>
      </c>
      <c r="B42" s="303" t="str">
        <f>'002 pr. asignavimai'!C91</f>
        <v>Administracinės naštos mažinimo užtikrinimas</v>
      </c>
      <c r="C42" s="301"/>
      <c r="D42" s="301"/>
      <c r="E42" s="301"/>
      <c r="F42" s="301"/>
      <c r="G42" s="290" t="s">
        <v>138</v>
      </c>
    </row>
    <row r="43" spans="1:7" ht="30" x14ac:dyDescent="0.2">
      <c r="A43" s="24" t="str">
        <f>'002 pr. asignavimai'!M91</f>
        <v>R-002-02-01-01</v>
      </c>
      <c r="B43" s="24" t="str">
        <f>'002 pr. asignavimai'!N91</f>
        <v>Savivaldybės administracinės naštos mažinimo priemonių vykdymo plano įgyvendinimo lygis</v>
      </c>
      <c r="C43" s="24" t="str">
        <f>'002 pr. asignavimai'!O91</f>
        <v>proc.</v>
      </c>
      <c r="D43" s="24">
        <f>'002 pr. asignavimai'!P91</f>
        <v>90</v>
      </c>
      <c r="E43" s="24">
        <f>'002 pr. asignavimai'!Q91</f>
        <v>90</v>
      </c>
      <c r="F43" s="124">
        <f>'002 pr. asignavimai'!R91</f>
        <v>90</v>
      </c>
      <c r="G43" s="289"/>
    </row>
    <row r="44" spans="1:7" ht="15" x14ac:dyDescent="0.2">
      <c r="A44" s="74" t="s">
        <v>110</v>
      </c>
      <c r="B44" s="298" t="str">
        <f>'002 pr. asignavimai'!D92</f>
        <v xml:space="preserve">Didinti bendradarbiavimą su institucijomis plečiant teikiamas elektronines paslaugas </v>
      </c>
      <c r="C44" s="299"/>
      <c r="D44" s="299"/>
      <c r="E44" s="299"/>
      <c r="F44" s="299"/>
      <c r="G44" s="286" t="s">
        <v>138</v>
      </c>
    </row>
    <row r="45" spans="1:7" ht="30" x14ac:dyDescent="0.2">
      <c r="A45" s="72" t="str">
        <f>'002 pr. asignavimai'!M92</f>
        <v>P-002-02-01-01-01</v>
      </c>
      <c r="B45" s="73" t="str">
        <f>'002 pr. asignavimai'!N92</f>
        <v>Sudarytų bendradarbiavimo tarp institucijų dėl teikiamų elektroninių paslaugų sutarčių ir/arba gautų prieigų skaičius</v>
      </c>
      <c r="C45" s="72" t="str">
        <f>'002 pr. asignavimai'!O92</f>
        <v>vnt.</v>
      </c>
      <c r="D45" s="72">
        <f>'002 pr. asignavimai'!P92</f>
        <v>2</v>
      </c>
      <c r="E45" s="72">
        <f>'002 pr. asignavimai'!Q92</f>
        <v>2</v>
      </c>
      <c r="F45" s="123">
        <f>'002 pr. asignavimai'!R92</f>
        <v>2</v>
      </c>
      <c r="G45" s="287"/>
    </row>
    <row r="46" spans="1:7" ht="15" x14ac:dyDescent="0.2">
      <c r="A46" s="74" t="s">
        <v>111</v>
      </c>
      <c r="B46" s="298" t="str">
        <f>'002 pr. asignavimai'!D95</f>
        <v>Diegti naujas ir tobulinti veikiančias informacines sistemas</v>
      </c>
      <c r="C46" s="299"/>
      <c r="D46" s="299"/>
      <c r="E46" s="299"/>
      <c r="F46" s="299"/>
      <c r="G46" s="286" t="s">
        <v>138</v>
      </c>
    </row>
    <row r="47" spans="1:7" ht="15" x14ac:dyDescent="0.2">
      <c r="A47" s="72" t="str">
        <f>'002 pr. asignavimai'!M95</f>
        <v>P-002-02-01-02-01</v>
      </c>
      <c r="B47" s="73" t="str">
        <f>'002 pr. asignavimai'!N95</f>
        <v>Patobulintų veikiančių informacinių sistemų, kurios mažina administracinę naštą skaičius</v>
      </c>
      <c r="C47" s="72" t="str">
        <f>'002 pr. asignavimai'!O95</f>
        <v>vnt.</v>
      </c>
      <c r="D47" s="72">
        <f>'002 pr. asignavimai'!P95</f>
        <v>1</v>
      </c>
      <c r="E47" s="72">
        <f>'002 pr. asignavimai'!Q95</f>
        <v>1</v>
      </c>
      <c r="F47" s="123">
        <f>'002 pr. asignavimai'!R95</f>
        <v>1</v>
      </c>
      <c r="G47" s="287"/>
    </row>
  </sheetData>
  <mergeCells count="40">
    <mergeCell ref="C5:G5"/>
    <mergeCell ref="C6:G6"/>
    <mergeCell ref="C7:G7"/>
    <mergeCell ref="A9:G9"/>
    <mergeCell ref="B42:F42"/>
    <mergeCell ref="B30:F30"/>
    <mergeCell ref="B23:F23"/>
    <mergeCell ref="B25:F25"/>
    <mergeCell ref="B32:F32"/>
    <mergeCell ref="B10:C10"/>
    <mergeCell ref="A10:A11"/>
    <mergeCell ref="B13:F13"/>
    <mergeCell ref="B28:F28"/>
    <mergeCell ref="B15:F15"/>
    <mergeCell ref="B17:F17"/>
    <mergeCell ref="B20:F20"/>
    <mergeCell ref="B44:F44"/>
    <mergeCell ref="B46:F46"/>
    <mergeCell ref="B34:F34"/>
    <mergeCell ref="B36:F36"/>
    <mergeCell ref="B38:F38"/>
    <mergeCell ref="B40:F40"/>
    <mergeCell ref="D10:F10"/>
    <mergeCell ref="G10:G11"/>
    <mergeCell ref="G13:G14"/>
    <mergeCell ref="G15:G16"/>
    <mergeCell ref="G17:G19"/>
    <mergeCell ref="G20:G22"/>
    <mergeCell ref="G23:G24"/>
    <mergeCell ref="G25:G27"/>
    <mergeCell ref="G28:G29"/>
    <mergeCell ref="G30:G31"/>
    <mergeCell ref="G32:G33"/>
    <mergeCell ref="G44:G45"/>
    <mergeCell ref="G46:G47"/>
    <mergeCell ref="G36:G37"/>
    <mergeCell ref="G34:G35"/>
    <mergeCell ref="G38:G39"/>
    <mergeCell ref="G40:G41"/>
    <mergeCell ref="G42:G43"/>
  </mergeCells>
  <phoneticPr fontId="7" type="noConversion"/>
  <pageMargins left="0.25" right="0.25" top="0.75" bottom="0.75" header="0.3" footer="0.3"/>
  <pageSetup paperSize="9" scale="57" orientation="landscape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1</vt:i4>
      </vt:variant>
    </vt:vector>
  </HeadingPairs>
  <TitlesOfParts>
    <vt:vector size="3" baseType="lpstr">
      <vt:lpstr>002 pr. asignavimai</vt:lpstr>
      <vt:lpstr>002 pr.vert.krit.suvestinė</vt:lpstr>
      <vt:lpstr>'002 pr. asignavimai'!Print_Area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2022-01-19T08:54:22Z</dcterms:created>
  <dcterms:modified xsi:type="dcterms:W3CDTF">2024-01-19T14:02:48Z</dcterms:modified>
</cp:coreProperties>
</file>