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asignavimai'!$A$1:$R$307</definedName>
  </definedNames>
  <calcPr calcId="162913"/>
  <fileRecoveryPr autoRecover="0"/>
</workbook>
</file>

<file path=xl/calcChain.xml><?xml version="1.0" encoding="utf-8"?>
<calcChain xmlns="http://schemas.openxmlformats.org/spreadsheetml/2006/main">
  <c r="I120" i="3" l="1"/>
  <c r="I60" i="3"/>
  <c r="I70" i="3"/>
  <c r="I110" i="3"/>
  <c r="I50" i="3"/>
  <c r="I80" i="3"/>
  <c r="I100" i="3"/>
  <c r="I30" i="3"/>
  <c r="I40" i="3"/>
  <c r="I90" i="3"/>
  <c r="I197" i="3"/>
  <c r="I189" i="3"/>
  <c r="I181" i="3"/>
  <c r="I173" i="3"/>
  <c r="I157" i="3"/>
  <c r="I236" i="3" l="1"/>
  <c r="I91" i="3"/>
  <c r="I81" i="3"/>
  <c r="I150" i="3" l="1"/>
  <c r="I299" i="3" s="1"/>
  <c r="I51" i="3"/>
  <c r="H296" i="3" l="1"/>
  <c r="I296" i="3"/>
  <c r="J296" i="3"/>
  <c r="K296" i="3"/>
  <c r="G296" i="3"/>
  <c r="H243" i="3"/>
  <c r="I243" i="3"/>
  <c r="J243" i="3"/>
  <c r="K243" i="3"/>
  <c r="G243" i="3"/>
  <c r="G215" i="3" l="1"/>
  <c r="H302" i="3"/>
  <c r="I302" i="3"/>
  <c r="J302" i="3"/>
  <c r="K302" i="3"/>
  <c r="G302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306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1" i="3"/>
  <c r="I272" i="3" s="1"/>
  <c r="I226" i="3"/>
  <c r="S225" i="3"/>
  <c r="S199" i="3"/>
  <c r="S191" i="3"/>
  <c r="S175" i="3"/>
  <c r="S159" i="3"/>
  <c r="S132" i="3"/>
  <c r="S122" i="3"/>
  <c r="S112" i="3"/>
  <c r="S92" i="3"/>
  <c r="S72" i="3"/>
  <c r="J263" i="3"/>
  <c r="J264" i="3" s="1"/>
  <c r="K263" i="3"/>
  <c r="K264" i="3" s="1"/>
  <c r="I263" i="3"/>
  <c r="I264" i="3" s="1"/>
  <c r="H263" i="3"/>
  <c r="H264" i="3" s="1"/>
  <c r="G200" i="3"/>
  <c r="G298" i="3"/>
  <c r="H299" i="3"/>
  <c r="J299" i="3"/>
  <c r="K299" i="3"/>
  <c r="G299" i="3"/>
  <c r="G304" i="3" s="1"/>
  <c r="H298" i="3"/>
  <c r="I298" i="3"/>
  <c r="I304" i="3" s="1"/>
  <c r="J298" i="3"/>
  <c r="K298" i="3"/>
  <c r="J304" i="3" l="1"/>
  <c r="H304" i="3"/>
  <c r="K304" i="3"/>
  <c r="H238" i="3"/>
  <c r="I238" i="3"/>
  <c r="J238" i="3"/>
  <c r="K238" i="3"/>
  <c r="G238" i="3"/>
  <c r="S238" i="3" l="1"/>
  <c r="I200" i="3"/>
  <c r="K200" i="3"/>
  <c r="J200" i="3"/>
  <c r="H200" i="3"/>
  <c r="H281" i="3" l="1"/>
  <c r="G216" i="3" l="1"/>
  <c r="G217" i="3" s="1"/>
  <c r="H215" i="3"/>
  <c r="I215" i="3"/>
  <c r="S215" i="3" s="1"/>
  <c r="J215" i="3"/>
  <c r="K215" i="3"/>
  <c r="G226" i="3"/>
  <c r="K216" i="3" l="1"/>
  <c r="K306" i="3"/>
  <c r="J216" i="3"/>
  <c r="J306" i="3"/>
  <c r="H216" i="3"/>
  <c r="H306" i="3"/>
  <c r="I216" i="3"/>
  <c r="I306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K231" i="3"/>
  <c r="J231" i="3"/>
  <c r="I231" i="3"/>
  <c r="H231" i="3"/>
  <c r="G231" i="3"/>
  <c r="S284" i="3" l="1"/>
  <c r="S231" i="3"/>
  <c r="S281" i="3"/>
  <c r="S277" i="3"/>
  <c r="S243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9" i="3" s="1"/>
  <c r="H217" i="3"/>
  <c r="H290" i="3" s="1"/>
  <c r="H307" i="3" s="1"/>
  <c r="H310" i="3" s="1"/>
  <c r="I217" i="3"/>
  <c r="I290" i="3" s="1"/>
  <c r="I307" i="3" s="1"/>
  <c r="I310" i="3" s="1"/>
  <c r="J217" i="3"/>
  <c r="J290" i="3" s="1"/>
  <c r="J307" i="3" s="1"/>
  <c r="J310" i="3" s="1"/>
  <c r="K217" i="3"/>
  <c r="K290" i="3" s="1"/>
  <c r="K307" i="3" s="1"/>
  <c r="K310" i="3" s="1"/>
  <c r="G307" i="3" l="1"/>
  <c r="G310" i="3" s="1"/>
  <c r="J309" i="3"/>
  <c r="I309" i="3"/>
  <c r="K309" i="3"/>
  <c r="H309" i="3" l="1"/>
</calcChain>
</file>

<file path=xl/sharedStrings.xml><?xml version="1.0" encoding="utf-8"?>
<sst xmlns="http://schemas.openxmlformats.org/spreadsheetml/2006/main" count="1408" uniqueCount="385">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</sst>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0"/>
  <sheetViews>
    <sheetView zoomScale="85" zoomScaleNormal="85" zoomScaleSheetLayoutView="100" workbookViewId="0">
      <pane ySplit="13" topLeftCell="A302" activePane="bottomLeft" state="frozen"/>
      <selection pane="bottomLeft" activeCell="I236" sqref="I23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hidden="1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205" t="s">
        <v>353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75"/>
    </row>
    <row r="12" spans="1:19" ht="12.75" x14ac:dyDescent="0.2">
      <c r="A12" s="193" t="s">
        <v>12</v>
      </c>
      <c r="B12" s="193" t="s">
        <v>334</v>
      </c>
      <c r="C12" s="193" t="s">
        <v>13</v>
      </c>
      <c r="D12" s="193" t="s">
        <v>14</v>
      </c>
      <c r="E12" s="193" t="s">
        <v>5</v>
      </c>
      <c r="F12" s="193" t="s">
        <v>333</v>
      </c>
      <c r="G12" s="193" t="s">
        <v>354</v>
      </c>
      <c r="H12" s="193" t="s">
        <v>335</v>
      </c>
      <c r="I12" s="207" t="s">
        <v>355</v>
      </c>
      <c r="J12" s="193" t="s">
        <v>356</v>
      </c>
      <c r="K12" s="193" t="s">
        <v>357</v>
      </c>
      <c r="L12" s="193" t="s">
        <v>336</v>
      </c>
      <c r="M12" s="192" t="s">
        <v>9</v>
      </c>
      <c r="N12" s="192" t="s">
        <v>337</v>
      </c>
      <c r="O12" s="192"/>
      <c r="P12" s="192" t="s">
        <v>338</v>
      </c>
      <c r="Q12" s="192"/>
      <c r="R12" s="192"/>
      <c r="S12" s="206" t="s">
        <v>358</v>
      </c>
    </row>
    <row r="13" spans="1:19" ht="25.5" x14ac:dyDescent="0.2">
      <c r="A13" s="193"/>
      <c r="B13" s="193"/>
      <c r="C13" s="193"/>
      <c r="D13" s="193"/>
      <c r="E13" s="193"/>
      <c r="F13" s="193"/>
      <c r="G13" s="193"/>
      <c r="H13" s="193"/>
      <c r="I13" s="207"/>
      <c r="J13" s="193"/>
      <c r="K13" s="193"/>
      <c r="L13" s="193"/>
      <c r="M13" s="192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206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69" t="s">
        <v>138</v>
      </c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83"/>
    </row>
    <row r="16" spans="1:19" ht="30" x14ac:dyDescent="0.25">
      <c r="A16" s="191" t="s">
        <v>0</v>
      </c>
      <c r="B16" s="194" t="s">
        <v>0</v>
      </c>
      <c r="C16" s="189" t="s">
        <v>139</v>
      </c>
      <c r="D16" s="189"/>
      <c r="E16" s="189"/>
      <c r="F16" s="195" t="s">
        <v>40</v>
      </c>
      <c r="G16" s="196"/>
      <c r="H16" s="197"/>
      <c r="I16" s="197"/>
      <c r="J16" s="197"/>
      <c r="K16" s="198"/>
      <c r="L16" s="195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91"/>
      <c r="B17" s="194"/>
      <c r="C17" s="189"/>
      <c r="D17" s="189"/>
      <c r="E17" s="189"/>
      <c r="F17" s="195"/>
      <c r="G17" s="199"/>
      <c r="H17" s="200"/>
      <c r="I17" s="200"/>
      <c r="J17" s="200"/>
      <c r="K17" s="201"/>
      <c r="L17" s="195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91"/>
      <c r="B18" s="194"/>
      <c r="C18" s="189"/>
      <c r="D18" s="189"/>
      <c r="E18" s="189"/>
      <c r="F18" s="195"/>
      <c r="G18" s="199"/>
      <c r="H18" s="200"/>
      <c r="I18" s="200"/>
      <c r="J18" s="200"/>
      <c r="K18" s="201"/>
      <c r="L18" s="195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91"/>
      <c r="B19" s="194"/>
      <c r="C19" s="189"/>
      <c r="D19" s="189"/>
      <c r="E19" s="189"/>
      <c r="F19" s="195"/>
      <c r="G19" s="199"/>
      <c r="H19" s="200"/>
      <c r="I19" s="200"/>
      <c r="J19" s="200"/>
      <c r="K19" s="201"/>
      <c r="L19" s="195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91"/>
      <c r="B20" s="194"/>
      <c r="C20" s="189"/>
      <c r="D20" s="189"/>
      <c r="E20" s="189"/>
      <c r="F20" s="195"/>
      <c r="G20" s="199"/>
      <c r="H20" s="200"/>
      <c r="I20" s="200"/>
      <c r="J20" s="200"/>
      <c r="K20" s="201"/>
      <c r="L20" s="195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91"/>
      <c r="B21" s="194"/>
      <c r="C21" s="189"/>
      <c r="D21" s="189"/>
      <c r="E21" s="189"/>
      <c r="F21" s="195"/>
      <c r="G21" s="199"/>
      <c r="H21" s="200"/>
      <c r="I21" s="200"/>
      <c r="J21" s="200"/>
      <c r="K21" s="201"/>
      <c r="L21" s="195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91"/>
      <c r="B22" s="194"/>
      <c r="C22" s="189"/>
      <c r="D22" s="189"/>
      <c r="E22" s="189"/>
      <c r="F22" s="195"/>
      <c r="G22" s="202"/>
      <c r="H22" s="203"/>
      <c r="I22" s="203"/>
      <c r="J22" s="203"/>
      <c r="K22" s="204"/>
      <c r="L22" s="195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91"/>
      <c r="B23" s="167" t="s">
        <v>0</v>
      </c>
      <c r="C23" s="168" t="s">
        <v>0</v>
      </c>
      <c r="D23" s="159" t="s">
        <v>41</v>
      </c>
      <c r="E23" s="159"/>
      <c r="F23" s="161" t="s">
        <v>27</v>
      </c>
      <c r="G23" s="160"/>
      <c r="H23" s="160"/>
      <c r="I23" s="160"/>
      <c r="J23" s="160"/>
      <c r="K23" s="160"/>
      <c r="L23" s="171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91"/>
      <c r="B24" s="167"/>
      <c r="C24" s="168"/>
      <c r="D24" s="159"/>
      <c r="E24" s="159"/>
      <c r="F24" s="161"/>
      <c r="G24" s="160"/>
      <c r="H24" s="160"/>
      <c r="I24" s="160"/>
      <c r="J24" s="160"/>
      <c r="K24" s="160"/>
      <c r="L24" s="171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91"/>
      <c r="B25" s="167"/>
      <c r="C25" s="168"/>
      <c r="D25" s="159"/>
      <c r="E25" s="159"/>
      <c r="F25" s="161"/>
      <c r="G25" s="160"/>
      <c r="H25" s="160"/>
      <c r="I25" s="160"/>
      <c r="J25" s="160"/>
      <c r="K25" s="160"/>
      <c r="L25" s="171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91"/>
      <c r="B26" s="167"/>
      <c r="C26" s="168"/>
      <c r="D26" s="159"/>
      <c r="E26" s="159"/>
      <c r="F26" s="161"/>
      <c r="G26" s="160"/>
      <c r="H26" s="160"/>
      <c r="I26" s="160"/>
      <c r="J26" s="160"/>
      <c r="K26" s="160"/>
      <c r="L26" s="171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91"/>
      <c r="B27" s="167"/>
      <c r="C27" s="168"/>
      <c r="D27" s="159"/>
      <c r="E27" s="159"/>
      <c r="F27" s="161"/>
      <c r="G27" s="160"/>
      <c r="H27" s="160"/>
      <c r="I27" s="160"/>
      <c r="J27" s="160"/>
      <c r="K27" s="160"/>
      <c r="L27" s="171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91"/>
      <c r="B28" s="167"/>
      <c r="C28" s="168"/>
      <c r="D28" s="159"/>
      <c r="E28" s="159"/>
      <c r="F28" s="161"/>
      <c r="G28" s="160"/>
      <c r="H28" s="160"/>
      <c r="I28" s="160"/>
      <c r="J28" s="160"/>
      <c r="K28" s="160"/>
      <c r="L28" s="171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91"/>
      <c r="B29" s="167"/>
      <c r="C29" s="162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v>294.10000000000002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91"/>
      <c r="B30" s="167"/>
      <c r="C30" s="162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</f>
        <v>1344.1390000000001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91"/>
      <c r="B31" s="167"/>
      <c r="C31" s="162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91"/>
      <c r="B32" s="167"/>
      <c r="C32" s="162"/>
      <c r="D32" s="157" t="s">
        <v>28</v>
      </c>
      <c r="E32" s="157"/>
      <c r="F32" s="157"/>
      <c r="G32" s="50">
        <f>SUM(G29:G31)</f>
        <v>1521.3</v>
      </c>
      <c r="H32" s="50">
        <f t="shared" ref="H32:K32" si="0">SUM(H29:H31)</f>
        <v>0</v>
      </c>
      <c r="I32" s="89">
        <f t="shared" si="0"/>
        <v>1644.239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8.0811805692499891E-2</v>
      </c>
    </row>
    <row r="33" spans="1:20" ht="30" x14ac:dyDescent="0.25">
      <c r="A33" s="191"/>
      <c r="B33" s="167"/>
      <c r="C33" s="158" t="s">
        <v>16</v>
      </c>
      <c r="D33" s="159" t="s">
        <v>362</v>
      </c>
      <c r="E33" s="159"/>
      <c r="F33" s="161" t="s">
        <v>27</v>
      </c>
      <c r="G33" s="160"/>
      <c r="H33" s="160"/>
      <c r="I33" s="160"/>
      <c r="J33" s="160"/>
      <c r="K33" s="160"/>
      <c r="L33" s="171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91"/>
      <c r="B34" s="167"/>
      <c r="C34" s="158"/>
      <c r="D34" s="159"/>
      <c r="E34" s="159"/>
      <c r="F34" s="161"/>
      <c r="G34" s="160"/>
      <c r="H34" s="160"/>
      <c r="I34" s="160"/>
      <c r="J34" s="160"/>
      <c r="K34" s="160"/>
      <c r="L34" s="171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91"/>
      <c r="B35" s="167"/>
      <c r="C35" s="158"/>
      <c r="D35" s="159"/>
      <c r="E35" s="159"/>
      <c r="F35" s="161"/>
      <c r="G35" s="160"/>
      <c r="H35" s="160"/>
      <c r="I35" s="160"/>
      <c r="J35" s="160"/>
      <c r="K35" s="160"/>
      <c r="L35" s="171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91"/>
      <c r="B36" s="167"/>
      <c r="C36" s="158"/>
      <c r="D36" s="159"/>
      <c r="E36" s="159"/>
      <c r="F36" s="161"/>
      <c r="G36" s="160"/>
      <c r="H36" s="160"/>
      <c r="I36" s="160"/>
      <c r="J36" s="160"/>
      <c r="K36" s="160"/>
      <c r="L36" s="171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91"/>
      <c r="B37" s="167"/>
      <c r="C37" s="158"/>
      <c r="D37" s="159"/>
      <c r="E37" s="159"/>
      <c r="F37" s="161"/>
      <c r="G37" s="160"/>
      <c r="H37" s="160"/>
      <c r="I37" s="160"/>
      <c r="J37" s="160"/>
      <c r="K37" s="160"/>
      <c r="L37" s="171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91"/>
      <c r="B38" s="167"/>
      <c r="C38" s="158"/>
      <c r="D38" s="159"/>
      <c r="E38" s="159"/>
      <c r="F38" s="161"/>
      <c r="G38" s="160"/>
      <c r="H38" s="160"/>
      <c r="I38" s="160"/>
      <c r="J38" s="160"/>
      <c r="K38" s="160"/>
      <c r="L38" s="171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91"/>
      <c r="B39" s="167"/>
      <c r="C39" s="162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91"/>
      <c r="B40" s="167"/>
      <c r="C40" s="162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91"/>
      <c r="B41" s="167"/>
      <c r="C41" s="162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v>2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91"/>
      <c r="B42" s="167"/>
      <c r="C42" s="162"/>
      <c r="D42" s="157" t="s">
        <v>28</v>
      </c>
      <c r="E42" s="157"/>
      <c r="F42" s="157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676.23399999999992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6.0260269677014693E-2</v>
      </c>
    </row>
    <row r="43" spans="1:20" ht="45" x14ac:dyDescent="0.25">
      <c r="A43" s="191"/>
      <c r="B43" s="167"/>
      <c r="C43" s="158" t="s">
        <v>32</v>
      </c>
      <c r="D43" s="159" t="s">
        <v>363</v>
      </c>
      <c r="E43" s="159"/>
      <c r="F43" s="161" t="s">
        <v>27</v>
      </c>
      <c r="G43" s="160"/>
      <c r="H43" s="160"/>
      <c r="I43" s="160"/>
      <c r="J43" s="160"/>
      <c r="K43" s="160"/>
      <c r="L43" s="171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91"/>
      <c r="B44" s="167"/>
      <c r="C44" s="158"/>
      <c r="D44" s="159"/>
      <c r="E44" s="159"/>
      <c r="F44" s="161"/>
      <c r="G44" s="160"/>
      <c r="H44" s="160"/>
      <c r="I44" s="160"/>
      <c r="J44" s="160"/>
      <c r="K44" s="160"/>
      <c r="L44" s="171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91"/>
      <c r="B45" s="167"/>
      <c r="C45" s="158"/>
      <c r="D45" s="159"/>
      <c r="E45" s="159"/>
      <c r="F45" s="161"/>
      <c r="G45" s="160"/>
      <c r="H45" s="160"/>
      <c r="I45" s="160"/>
      <c r="J45" s="160"/>
      <c r="K45" s="160"/>
      <c r="L45" s="171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91"/>
      <c r="B46" s="167"/>
      <c r="C46" s="158"/>
      <c r="D46" s="159"/>
      <c r="E46" s="159"/>
      <c r="F46" s="161"/>
      <c r="G46" s="160"/>
      <c r="H46" s="160"/>
      <c r="I46" s="160"/>
      <c r="J46" s="160"/>
      <c r="K46" s="160"/>
      <c r="L46" s="171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91"/>
      <c r="B47" s="167"/>
      <c r="C47" s="158"/>
      <c r="D47" s="159"/>
      <c r="E47" s="159"/>
      <c r="F47" s="161"/>
      <c r="G47" s="160"/>
      <c r="H47" s="160"/>
      <c r="I47" s="160"/>
      <c r="J47" s="160"/>
      <c r="K47" s="160"/>
      <c r="L47" s="171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91"/>
      <c r="B48" s="167"/>
      <c r="C48" s="158"/>
      <c r="D48" s="159"/>
      <c r="E48" s="159"/>
      <c r="F48" s="161"/>
      <c r="G48" s="160"/>
      <c r="H48" s="160"/>
      <c r="I48" s="160"/>
      <c r="J48" s="160"/>
      <c r="K48" s="160"/>
      <c r="L48" s="171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91"/>
      <c r="B49" s="167"/>
      <c r="C49" s="162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91"/>
      <c r="B50" s="167"/>
      <c r="C50" s="162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91"/>
      <c r="B51" s="167"/>
      <c r="C51" s="162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91"/>
      <c r="B52" s="167"/>
      <c r="C52" s="162"/>
      <c r="D52" s="157" t="s">
        <v>28</v>
      </c>
      <c r="E52" s="157"/>
      <c r="F52" s="157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91"/>
      <c r="B53" s="167"/>
      <c r="C53" s="158" t="s">
        <v>33</v>
      </c>
      <c r="D53" s="159" t="s">
        <v>364</v>
      </c>
      <c r="E53" s="159"/>
      <c r="F53" s="161" t="s">
        <v>27</v>
      </c>
      <c r="G53" s="160"/>
      <c r="H53" s="160"/>
      <c r="I53" s="160"/>
      <c r="J53" s="160"/>
      <c r="K53" s="160"/>
      <c r="L53" s="171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91"/>
      <c r="B54" s="167"/>
      <c r="C54" s="158"/>
      <c r="D54" s="159"/>
      <c r="E54" s="159"/>
      <c r="F54" s="161"/>
      <c r="G54" s="160"/>
      <c r="H54" s="160"/>
      <c r="I54" s="160"/>
      <c r="J54" s="160"/>
      <c r="K54" s="160"/>
      <c r="L54" s="171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91"/>
      <c r="B55" s="167"/>
      <c r="C55" s="158"/>
      <c r="D55" s="159"/>
      <c r="E55" s="159"/>
      <c r="F55" s="161"/>
      <c r="G55" s="160"/>
      <c r="H55" s="160"/>
      <c r="I55" s="160"/>
      <c r="J55" s="160"/>
      <c r="K55" s="160"/>
      <c r="L55" s="171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91"/>
      <c r="B56" s="167"/>
      <c r="C56" s="158"/>
      <c r="D56" s="159"/>
      <c r="E56" s="159"/>
      <c r="F56" s="161"/>
      <c r="G56" s="160"/>
      <c r="H56" s="160"/>
      <c r="I56" s="160"/>
      <c r="J56" s="160"/>
      <c r="K56" s="160"/>
      <c r="L56" s="171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91"/>
      <c r="B57" s="167"/>
      <c r="C57" s="158"/>
      <c r="D57" s="159"/>
      <c r="E57" s="159"/>
      <c r="F57" s="161"/>
      <c r="G57" s="160"/>
      <c r="H57" s="160"/>
      <c r="I57" s="160"/>
      <c r="J57" s="160"/>
      <c r="K57" s="160"/>
      <c r="L57" s="171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91"/>
      <c r="B58" s="167"/>
      <c r="C58" s="158"/>
      <c r="D58" s="159"/>
      <c r="E58" s="159"/>
      <c r="F58" s="161"/>
      <c r="G58" s="160"/>
      <c r="H58" s="160"/>
      <c r="I58" s="160"/>
      <c r="J58" s="160"/>
      <c r="K58" s="160"/>
      <c r="L58" s="171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91"/>
      <c r="B59" s="167"/>
      <c r="C59" s="162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91"/>
      <c r="B60" s="167"/>
      <c r="C60" s="162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91"/>
      <c r="B61" s="167"/>
      <c r="C61" s="162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91"/>
      <c r="B62" s="167"/>
      <c r="C62" s="162"/>
      <c r="D62" s="157" t="s">
        <v>28</v>
      </c>
      <c r="E62" s="157"/>
      <c r="F62" s="157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91"/>
      <c r="B63" s="167"/>
      <c r="C63" s="158" t="s">
        <v>34</v>
      </c>
      <c r="D63" s="159" t="s">
        <v>365</v>
      </c>
      <c r="E63" s="159"/>
      <c r="F63" s="161" t="s">
        <v>27</v>
      </c>
      <c r="G63" s="160"/>
      <c r="H63" s="160"/>
      <c r="I63" s="160"/>
      <c r="J63" s="160"/>
      <c r="K63" s="160"/>
      <c r="L63" s="171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91"/>
      <c r="B64" s="167"/>
      <c r="C64" s="158"/>
      <c r="D64" s="159"/>
      <c r="E64" s="159"/>
      <c r="F64" s="161"/>
      <c r="G64" s="160"/>
      <c r="H64" s="160"/>
      <c r="I64" s="160"/>
      <c r="J64" s="160"/>
      <c r="K64" s="160"/>
      <c r="L64" s="171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91"/>
      <c r="B65" s="167"/>
      <c r="C65" s="158"/>
      <c r="D65" s="159"/>
      <c r="E65" s="159"/>
      <c r="F65" s="161"/>
      <c r="G65" s="160"/>
      <c r="H65" s="160"/>
      <c r="I65" s="160"/>
      <c r="J65" s="160"/>
      <c r="K65" s="160"/>
      <c r="L65" s="171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91"/>
      <c r="B66" s="167"/>
      <c r="C66" s="158"/>
      <c r="D66" s="159"/>
      <c r="E66" s="159"/>
      <c r="F66" s="161"/>
      <c r="G66" s="160"/>
      <c r="H66" s="160"/>
      <c r="I66" s="160"/>
      <c r="J66" s="160"/>
      <c r="K66" s="160"/>
      <c r="L66" s="171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91"/>
      <c r="B67" s="167"/>
      <c r="C67" s="158"/>
      <c r="D67" s="159"/>
      <c r="E67" s="159"/>
      <c r="F67" s="161"/>
      <c r="G67" s="160"/>
      <c r="H67" s="160"/>
      <c r="I67" s="160"/>
      <c r="J67" s="160"/>
      <c r="K67" s="160"/>
      <c r="L67" s="171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91"/>
      <c r="B68" s="167"/>
      <c r="C68" s="158"/>
      <c r="D68" s="159"/>
      <c r="E68" s="159"/>
      <c r="F68" s="161"/>
      <c r="G68" s="160"/>
      <c r="H68" s="160"/>
      <c r="I68" s="160"/>
      <c r="J68" s="160"/>
      <c r="K68" s="160"/>
      <c r="L68" s="171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91"/>
      <c r="B69" s="167"/>
      <c r="C69" s="162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19">
        <v>435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91"/>
      <c r="B70" s="167"/>
      <c r="C70" s="162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91"/>
      <c r="B71" s="167"/>
      <c r="C71" s="162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91"/>
      <c r="B72" s="167"/>
      <c r="C72" s="162"/>
      <c r="D72" s="157" t="s">
        <v>28</v>
      </c>
      <c r="E72" s="157"/>
      <c r="F72" s="157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2378.5529999999999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0.13814150920373974</v>
      </c>
    </row>
    <row r="73" spans="1:22" ht="45" x14ac:dyDescent="0.25">
      <c r="A73" s="191"/>
      <c r="B73" s="167"/>
      <c r="C73" s="158" t="s">
        <v>35</v>
      </c>
      <c r="D73" s="159" t="s">
        <v>366</v>
      </c>
      <c r="E73" s="159"/>
      <c r="F73" s="161" t="s">
        <v>27</v>
      </c>
      <c r="G73" s="160"/>
      <c r="H73" s="160"/>
      <c r="I73" s="160"/>
      <c r="J73" s="160"/>
      <c r="K73" s="160"/>
      <c r="L73" s="171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91"/>
      <c r="B74" s="167"/>
      <c r="C74" s="158"/>
      <c r="D74" s="159"/>
      <c r="E74" s="159"/>
      <c r="F74" s="161"/>
      <c r="G74" s="160"/>
      <c r="H74" s="160"/>
      <c r="I74" s="160"/>
      <c r="J74" s="160"/>
      <c r="K74" s="160"/>
      <c r="L74" s="171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91"/>
      <c r="B75" s="167"/>
      <c r="C75" s="158"/>
      <c r="D75" s="159"/>
      <c r="E75" s="159"/>
      <c r="F75" s="161"/>
      <c r="G75" s="160"/>
      <c r="H75" s="160"/>
      <c r="I75" s="160"/>
      <c r="J75" s="160"/>
      <c r="K75" s="160"/>
      <c r="L75" s="171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91"/>
      <c r="B76" s="167"/>
      <c r="C76" s="158"/>
      <c r="D76" s="159"/>
      <c r="E76" s="159"/>
      <c r="F76" s="161"/>
      <c r="G76" s="160"/>
      <c r="H76" s="160"/>
      <c r="I76" s="160"/>
      <c r="J76" s="160"/>
      <c r="K76" s="160"/>
      <c r="L76" s="171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91"/>
      <c r="B77" s="167"/>
      <c r="C77" s="158"/>
      <c r="D77" s="159"/>
      <c r="E77" s="159"/>
      <c r="F77" s="161"/>
      <c r="G77" s="160"/>
      <c r="H77" s="160"/>
      <c r="I77" s="160"/>
      <c r="J77" s="160"/>
      <c r="K77" s="160"/>
      <c r="L77" s="171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91"/>
      <c r="B78" s="167"/>
      <c r="C78" s="158"/>
      <c r="D78" s="159"/>
      <c r="E78" s="159"/>
      <c r="F78" s="161"/>
      <c r="G78" s="160"/>
      <c r="H78" s="160"/>
      <c r="I78" s="160"/>
      <c r="J78" s="160"/>
      <c r="K78" s="160"/>
      <c r="L78" s="171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91"/>
      <c r="B79" s="167"/>
      <c r="C79" s="162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91"/>
      <c r="B80" s="167"/>
      <c r="C80" s="162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91"/>
      <c r="B81" s="167"/>
      <c r="C81" s="162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91"/>
      <c r="B82" s="167"/>
      <c r="C82" s="162"/>
      <c r="D82" s="157" t="s">
        <v>28</v>
      </c>
      <c r="E82" s="157"/>
      <c r="F82" s="157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91"/>
      <c r="B83" s="167"/>
      <c r="C83" s="158" t="s">
        <v>36</v>
      </c>
      <c r="D83" s="159" t="s">
        <v>44</v>
      </c>
      <c r="E83" s="159"/>
      <c r="F83" s="161" t="s">
        <v>27</v>
      </c>
      <c r="G83" s="160"/>
      <c r="H83" s="160"/>
      <c r="I83" s="160"/>
      <c r="J83" s="160"/>
      <c r="K83" s="160"/>
      <c r="L83" s="171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91"/>
      <c r="B84" s="167"/>
      <c r="C84" s="158"/>
      <c r="D84" s="159"/>
      <c r="E84" s="159"/>
      <c r="F84" s="161"/>
      <c r="G84" s="160"/>
      <c r="H84" s="160"/>
      <c r="I84" s="160"/>
      <c r="J84" s="160"/>
      <c r="K84" s="160"/>
      <c r="L84" s="171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91"/>
      <c r="B85" s="167"/>
      <c r="C85" s="158"/>
      <c r="D85" s="159"/>
      <c r="E85" s="159"/>
      <c r="F85" s="161"/>
      <c r="G85" s="160"/>
      <c r="H85" s="160"/>
      <c r="I85" s="160"/>
      <c r="J85" s="160"/>
      <c r="K85" s="160"/>
      <c r="L85" s="171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91"/>
      <c r="B86" s="167"/>
      <c r="C86" s="158"/>
      <c r="D86" s="159"/>
      <c r="E86" s="159"/>
      <c r="F86" s="161"/>
      <c r="G86" s="160"/>
      <c r="H86" s="160"/>
      <c r="I86" s="160"/>
      <c r="J86" s="160"/>
      <c r="K86" s="160"/>
      <c r="L86" s="171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91"/>
      <c r="B87" s="167"/>
      <c r="C87" s="158"/>
      <c r="D87" s="159"/>
      <c r="E87" s="159"/>
      <c r="F87" s="161"/>
      <c r="G87" s="160"/>
      <c r="H87" s="160"/>
      <c r="I87" s="160"/>
      <c r="J87" s="160"/>
      <c r="K87" s="160"/>
      <c r="L87" s="171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91"/>
      <c r="B88" s="167"/>
      <c r="C88" s="158"/>
      <c r="D88" s="159"/>
      <c r="E88" s="159"/>
      <c r="F88" s="161"/>
      <c r="G88" s="160"/>
      <c r="H88" s="160"/>
      <c r="I88" s="160"/>
      <c r="J88" s="160"/>
      <c r="K88" s="160"/>
      <c r="L88" s="171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91"/>
      <c r="B89" s="167"/>
      <c r="C89" s="162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v>580.79999999999995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91"/>
      <c r="B90" s="167"/>
      <c r="C90" s="162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</f>
        <v>879.10800000000006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91"/>
      <c r="B91" s="167"/>
      <c r="C91" s="162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91"/>
      <c r="B92" s="167"/>
      <c r="C92" s="162"/>
      <c r="D92" s="157" t="s">
        <v>28</v>
      </c>
      <c r="E92" s="157"/>
      <c r="F92" s="157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1528.808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0.11233199240114178</v>
      </c>
    </row>
    <row r="93" spans="1:20" ht="30" x14ac:dyDescent="0.25">
      <c r="A93" s="191"/>
      <c r="B93" s="167"/>
      <c r="C93" s="158" t="s">
        <v>93</v>
      </c>
      <c r="D93" s="159" t="s">
        <v>45</v>
      </c>
      <c r="E93" s="159"/>
      <c r="F93" s="161" t="s">
        <v>27</v>
      </c>
      <c r="G93" s="160"/>
      <c r="H93" s="160"/>
      <c r="I93" s="160"/>
      <c r="J93" s="160"/>
      <c r="K93" s="160"/>
      <c r="L93" s="171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91"/>
      <c r="B94" s="167"/>
      <c r="C94" s="158"/>
      <c r="D94" s="159"/>
      <c r="E94" s="159"/>
      <c r="F94" s="161"/>
      <c r="G94" s="160"/>
      <c r="H94" s="160"/>
      <c r="I94" s="160"/>
      <c r="J94" s="160"/>
      <c r="K94" s="160"/>
      <c r="L94" s="171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91"/>
      <c r="B95" s="167"/>
      <c r="C95" s="158"/>
      <c r="D95" s="159"/>
      <c r="E95" s="159"/>
      <c r="F95" s="161"/>
      <c r="G95" s="160"/>
      <c r="H95" s="160"/>
      <c r="I95" s="160"/>
      <c r="J95" s="160"/>
      <c r="K95" s="160"/>
      <c r="L95" s="171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91"/>
      <c r="B96" s="167"/>
      <c r="C96" s="158"/>
      <c r="D96" s="159"/>
      <c r="E96" s="159"/>
      <c r="F96" s="161"/>
      <c r="G96" s="160"/>
      <c r="H96" s="160"/>
      <c r="I96" s="160"/>
      <c r="J96" s="160"/>
      <c r="K96" s="160"/>
      <c r="L96" s="171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91"/>
      <c r="B97" s="167"/>
      <c r="C97" s="158"/>
      <c r="D97" s="159"/>
      <c r="E97" s="159"/>
      <c r="F97" s="161"/>
      <c r="G97" s="160"/>
      <c r="H97" s="160"/>
      <c r="I97" s="160"/>
      <c r="J97" s="160"/>
      <c r="K97" s="160"/>
      <c r="L97" s="171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91"/>
      <c r="B98" s="167"/>
      <c r="C98" s="158"/>
      <c r="D98" s="159"/>
      <c r="E98" s="159"/>
      <c r="F98" s="161"/>
      <c r="G98" s="160"/>
      <c r="H98" s="160"/>
      <c r="I98" s="160"/>
      <c r="J98" s="160"/>
      <c r="K98" s="160"/>
      <c r="L98" s="171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91"/>
      <c r="B99" s="167"/>
      <c r="C99" s="162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91"/>
      <c r="B100" s="167"/>
      <c r="C100" s="162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</f>
        <v>860.952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91"/>
      <c r="B101" s="167"/>
      <c r="C101" s="162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91"/>
      <c r="B102" s="167"/>
      <c r="C102" s="162"/>
      <c r="D102" s="157" t="s">
        <v>28</v>
      </c>
      <c r="E102" s="157"/>
      <c r="F102" s="157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1287.952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7.5472958529286038E-2</v>
      </c>
    </row>
    <row r="103" spans="1:20" ht="30" x14ac:dyDescent="0.25">
      <c r="A103" s="191"/>
      <c r="B103" s="167"/>
      <c r="C103" s="158" t="s">
        <v>126</v>
      </c>
      <c r="D103" s="159" t="s">
        <v>46</v>
      </c>
      <c r="E103" s="159"/>
      <c r="F103" s="161" t="s">
        <v>27</v>
      </c>
      <c r="G103" s="160"/>
      <c r="H103" s="160"/>
      <c r="I103" s="160"/>
      <c r="J103" s="160"/>
      <c r="K103" s="160"/>
      <c r="L103" s="171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91"/>
      <c r="B104" s="167"/>
      <c r="C104" s="158"/>
      <c r="D104" s="159"/>
      <c r="E104" s="159"/>
      <c r="F104" s="161"/>
      <c r="G104" s="160"/>
      <c r="H104" s="160"/>
      <c r="I104" s="160"/>
      <c r="J104" s="160"/>
      <c r="K104" s="160"/>
      <c r="L104" s="171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91"/>
      <c r="B105" s="167"/>
      <c r="C105" s="158"/>
      <c r="D105" s="159"/>
      <c r="E105" s="159"/>
      <c r="F105" s="161"/>
      <c r="G105" s="160"/>
      <c r="H105" s="160"/>
      <c r="I105" s="160"/>
      <c r="J105" s="160"/>
      <c r="K105" s="160"/>
      <c r="L105" s="171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91"/>
      <c r="B106" s="167"/>
      <c r="C106" s="158"/>
      <c r="D106" s="159"/>
      <c r="E106" s="159"/>
      <c r="F106" s="161"/>
      <c r="G106" s="160"/>
      <c r="H106" s="160"/>
      <c r="I106" s="160"/>
      <c r="J106" s="160"/>
      <c r="K106" s="160"/>
      <c r="L106" s="171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91"/>
      <c r="B107" s="167"/>
      <c r="C107" s="158"/>
      <c r="D107" s="159"/>
      <c r="E107" s="159"/>
      <c r="F107" s="161"/>
      <c r="G107" s="160"/>
      <c r="H107" s="160"/>
      <c r="I107" s="160"/>
      <c r="J107" s="160"/>
      <c r="K107" s="160"/>
      <c r="L107" s="171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91"/>
      <c r="B108" s="167"/>
      <c r="C108" s="158"/>
      <c r="D108" s="159"/>
      <c r="E108" s="159"/>
      <c r="F108" s="161"/>
      <c r="G108" s="160"/>
      <c r="H108" s="160"/>
      <c r="I108" s="160"/>
      <c r="J108" s="160"/>
      <c r="K108" s="160"/>
      <c r="L108" s="171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91"/>
      <c r="B109" s="167"/>
      <c r="C109" s="162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91"/>
      <c r="B110" s="167"/>
      <c r="C110" s="162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</f>
        <v>1734.0640000000001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91"/>
      <c r="B111" s="167"/>
      <c r="C111" s="162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91"/>
      <c r="B112" s="167"/>
      <c r="C112" s="162"/>
      <c r="D112" s="157" t="s">
        <v>28</v>
      </c>
      <c r="E112" s="157"/>
      <c r="F112" s="157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2185.6640000000002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8.5681161032857195E-2</v>
      </c>
    </row>
    <row r="113" spans="1:24" ht="30" x14ac:dyDescent="0.25">
      <c r="A113" s="191"/>
      <c r="B113" s="167"/>
      <c r="C113" s="158" t="s">
        <v>127</v>
      </c>
      <c r="D113" s="159" t="s">
        <v>367</v>
      </c>
      <c r="E113" s="159"/>
      <c r="F113" s="161" t="s">
        <v>27</v>
      </c>
      <c r="G113" s="160"/>
      <c r="H113" s="160"/>
      <c r="I113" s="160"/>
      <c r="J113" s="160"/>
      <c r="K113" s="160"/>
      <c r="L113" s="171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91"/>
      <c r="B114" s="167"/>
      <c r="C114" s="158"/>
      <c r="D114" s="159"/>
      <c r="E114" s="159"/>
      <c r="F114" s="161"/>
      <c r="G114" s="160"/>
      <c r="H114" s="160"/>
      <c r="I114" s="160"/>
      <c r="J114" s="160"/>
      <c r="K114" s="160"/>
      <c r="L114" s="171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91"/>
      <c r="B115" s="167"/>
      <c r="C115" s="158"/>
      <c r="D115" s="159"/>
      <c r="E115" s="159"/>
      <c r="F115" s="161"/>
      <c r="G115" s="160"/>
      <c r="H115" s="160"/>
      <c r="I115" s="160"/>
      <c r="J115" s="160"/>
      <c r="K115" s="160"/>
      <c r="L115" s="171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91"/>
      <c r="B116" s="167"/>
      <c r="C116" s="158"/>
      <c r="D116" s="159"/>
      <c r="E116" s="159"/>
      <c r="F116" s="161"/>
      <c r="G116" s="160"/>
      <c r="H116" s="160"/>
      <c r="I116" s="160"/>
      <c r="J116" s="160"/>
      <c r="K116" s="160"/>
      <c r="L116" s="171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91"/>
      <c r="B117" s="167"/>
      <c r="C117" s="158"/>
      <c r="D117" s="159"/>
      <c r="E117" s="159"/>
      <c r="F117" s="161"/>
      <c r="G117" s="160"/>
      <c r="H117" s="160"/>
      <c r="I117" s="160"/>
      <c r="J117" s="160"/>
      <c r="K117" s="160"/>
      <c r="L117" s="171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91"/>
      <c r="B118" s="167"/>
      <c r="C118" s="158"/>
      <c r="D118" s="159"/>
      <c r="E118" s="159"/>
      <c r="F118" s="161"/>
      <c r="G118" s="160"/>
      <c r="H118" s="160"/>
      <c r="I118" s="160"/>
      <c r="J118" s="160"/>
      <c r="K118" s="160"/>
      <c r="L118" s="171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91"/>
      <c r="B119" s="167"/>
      <c r="C119" s="162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91"/>
      <c r="B120" s="167"/>
      <c r="C120" s="162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</f>
        <v>865.30399999999997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91"/>
      <c r="B121" s="167"/>
      <c r="C121" s="162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91"/>
      <c r="B122" s="167"/>
      <c r="C122" s="162"/>
      <c r="D122" s="157" t="s">
        <v>28</v>
      </c>
      <c r="E122" s="157"/>
      <c r="F122" s="157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1253.8040000000001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0.10253896202680821</v>
      </c>
    </row>
    <row r="123" spans="1:24" ht="30" x14ac:dyDescent="0.25">
      <c r="A123" s="191"/>
      <c r="B123" s="167"/>
      <c r="C123" s="168">
        <v>11</v>
      </c>
      <c r="D123" s="159" t="s">
        <v>368</v>
      </c>
      <c r="E123" s="159"/>
      <c r="F123" s="161" t="s">
        <v>27</v>
      </c>
      <c r="G123" s="160"/>
      <c r="H123" s="160"/>
      <c r="I123" s="160"/>
      <c r="J123" s="160"/>
      <c r="K123" s="160"/>
      <c r="L123" s="171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91"/>
      <c r="B124" s="167"/>
      <c r="C124" s="168"/>
      <c r="D124" s="159"/>
      <c r="E124" s="159"/>
      <c r="F124" s="161"/>
      <c r="G124" s="160"/>
      <c r="H124" s="160"/>
      <c r="I124" s="160"/>
      <c r="J124" s="160"/>
      <c r="K124" s="160"/>
      <c r="L124" s="171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70"/>
      <c r="U124" s="170"/>
      <c r="V124" s="170"/>
      <c r="W124" s="10"/>
      <c r="X124" s="10"/>
    </row>
    <row r="125" spans="1:24" ht="45" x14ac:dyDescent="0.25">
      <c r="A125" s="191"/>
      <c r="B125" s="167"/>
      <c r="C125" s="168"/>
      <c r="D125" s="159"/>
      <c r="E125" s="159"/>
      <c r="F125" s="161"/>
      <c r="G125" s="160"/>
      <c r="H125" s="160"/>
      <c r="I125" s="160"/>
      <c r="J125" s="160"/>
      <c r="K125" s="160"/>
      <c r="L125" s="171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91"/>
      <c r="B126" s="167"/>
      <c r="C126" s="168"/>
      <c r="D126" s="159"/>
      <c r="E126" s="159"/>
      <c r="F126" s="161"/>
      <c r="G126" s="160"/>
      <c r="H126" s="160"/>
      <c r="I126" s="160"/>
      <c r="J126" s="160"/>
      <c r="K126" s="160"/>
      <c r="L126" s="171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91"/>
      <c r="B127" s="167"/>
      <c r="C127" s="168"/>
      <c r="D127" s="159"/>
      <c r="E127" s="159"/>
      <c r="F127" s="161"/>
      <c r="G127" s="160"/>
      <c r="H127" s="160"/>
      <c r="I127" s="160"/>
      <c r="J127" s="160"/>
      <c r="K127" s="160"/>
      <c r="L127" s="171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91"/>
      <c r="B128" s="167"/>
      <c r="C128" s="168"/>
      <c r="D128" s="159"/>
      <c r="E128" s="159"/>
      <c r="F128" s="161"/>
      <c r="G128" s="160"/>
      <c r="H128" s="160"/>
      <c r="I128" s="160"/>
      <c r="J128" s="160"/>
      <c r="K128" s="160"/>
      <c r="L128" s="171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91"/>
      <c r="B129" s="167"/>
      <c r="C129" s="162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91"/>
      <c r="B130" s="167"/>
      <c r="C130" s="162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91"/>
      <c r="B131" s="167"/>
      <c r="C131" s="162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91"/>
      <c r="B132" s="167"/>
      <c r="C132" s="162"/>
      <c r="D132" s="157" t="s">
        <v>28</v>
      </c>
      <c r="E132" s="157"/>
      <c r="F132" s="157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91"/>
      <c r="B133" s="167"/>
      <c r="C133" s="158" t="s">
        <v>146</v>
      </c>
      <c r="D133" s="159" t="s">
        <v>369</v>
      </c>
      <c r="E133" s="159"/>
      <c r="F133" s="161" t="s">
        <v>27</v>
      </c>
      <c r="G133" s="160"/>
      <c r="H133" s="160"/>
      <c r="I133" s="160"/>
      <c r="J133" s="160"/>
      <c r="K133" s="160"/>
      <c r="L133" s="171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91"/>
      <c r="B134" s="167"/>
      <c r="C134" s="158"/>
      <c r="D134" s="159"/>
      <c r="E134" s="159"/>
      <c r="F134" s="161"/>
      <c r="G134" s="160"/>
      <c r="H134" s="160"/>
      <c r="I134" s="160"/>
      <c r="J134" s="160"/>
      <c r="K134" s="160"/>
      <c r="L134" s="171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91"/>
      <c r="B135" s="167"/>
      <c r="C135" s="158"/>
      <c r="D135" s="159"/>
      <c r="E135" s="159"/>
      <c r="F135" s="161"/>
      <c r="G135" s="160"/>
      <c r="H135" s="160"/>
      <c r="I135" s="160"/>
      <c r="J135" s="160"/>
      <c r="K135" s="160"/>
      <c r="L135" s="171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91"/>
      <c r="B136" s="167"/>
      <c r="C136" s="158"/>
      <c r="D136" s="159"/>
      <c r="E136" s="159"/>
      <c r="F136" s="161"/>
      <c r="G136" s="160"/>
      <c r="H136" s="160"/>
      <c r="I136" s="160"/>
      <c r="J136" s="160"/>
      <c r="K136" s="160"/>
      <c r="L136" s="171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91"/>
      <c r="B137" s="167"/>
      <c r="C137" s="158"/>
      <c r="D137" s="159"/>
      <c r="E137" s="159"/>
      <c r="F137" s="161"/>
      <c r="G137" s="160"/>
      <c r="H137" s="160"/>
      <c r="I137" s="160"/>
      <c r="J137" s="160"/>
      <c r="K137" s="160"/>
      <c r="L137" s="171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91"/>
      <c r="B138" s="167"/>
      <c r="C138" s="158"/>
      <c r="D138" s="159"/>
      <c r="E138" s="159"/>
      <c r="F138" s="161"/>
      <c r="G138" s="160"/>
      <c r="H138" s="160"/>
      <c r="I138" s="160"/>
      <c r="J138" s="160"/>
      <c r="K138" s="160"/>
      <c r="L138" s="171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91"/>
      <c r="B139" s="167"/>
      <c r="C139" s="162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91"/>
      <c r="B140" s="167"/>
      <c r="C140" s="162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91"/>
      <c r="B141" s="167"/>
      <c r="C141" s="162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91"/>
      <c r="B142" s="167"/>
      <c r="C142" s="162"/>
      <c r="D142" s="157" t="s">
        <v>28</v>
      </c>
      <c r="E142" s="157"/>
      <c r="F142" s="157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91"/>
      <c r="B143" s="167"/>
      <c r="C143" s="158" t="s">
        <v>148</v>
      </c>
      <c r="D143" s="159" t="s">
        <v>370</v>
      </c>
      <c r="E143" s="159"/>
      <c r="F143" s="161" t="s">
        <v>27</v>
      </c>
      <c r="G143" s="160"/>
      <c r="H143" s="160"/>
      <c r="I143" s="160"/>
      <c r="J143" s="160"/>
      <c r="K143" s="160"/>
      <c r="L143" s="171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77"/>
      <c r="U143" s="177"/>
      <c r="V143" s="177"/>
      <c r="W143" s="177"/>
      <c r="X143" s="177"/>
    </row>
    <row r="144" spans="1:24" x14ac:dyDescent="0.25">
      <c r="A144" s="191"/>
      <c r="B144" s="167"/>
      <c r="C144" s="158"/>
      <c r="D144" s="159"/>
      <c r="E144" s="159"/>
      <c r="F144" s="161"/>
      <c r="G144" s="160"/>
      <c r="H144" s="160"/>
      <c r="I144" s="160"/>
      <c r="J144" s="160"/>
      <c r="K144" s="160"/>
      <c r="L144" s="171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91"/>
      <c r="B145" s="167"/>
      <c r="C145" s="158"/>
      <c r="D145" s="159"/>
      <c r="E145" s="159"/>
      <c r="F145" s="161"/>
      <c r="G145" s="160"/>
      <c r="H145" s="160"/>
      <c r="I145" s="160"/>
      <c r="J145" s="160"/>
      <c r="K145" s="160"/>
      <c r="L145" s="171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91"/>
      <c r="B146" s="167"/>
      <c r="C146" s="158"/>
      <c r="D146" s="159"/>
      <c r="E146" s="159"/>
      <c r="F146" s="161"/>
      <c r="G146" s="160"/>
      <c r="H146" s="160"/>
      <c r="I146" s="160"/>
      <c r="J146" s="160"/>
      <c r="K146" s="160"/>
      <c r="L146" s="171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91"/>
      <c r="B147" s="167"/>
      <c r="C147" s="158"/>
      <c r="D147" s="159"/>
      <c r="E147" s="159"/>
      <c r="F147" s="161"/>
      <c r="G147" s="160"/>
      <c r="H147" s="160"/>
      <c r="I147" s="160"/>
      <c r="J147" s="160"/>
      <c r="K147" s="160"/>
      <c r="L147" s="171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91"/>
      <c r="B148" s="167"/>
      <c r="C148" s="162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91"/>
      <c r="B149" s="167"/>
      <c r="C149" s="162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91"/>
      <c r="B150" s="167"/>
      <c r="C150" s="162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91"/>
      <c r="B151" s="167"/>
      <c r="C151" s="162"/>
      <c r="D151" s="157" t="s">
        <v>28</v>
      </c>
      <c r="E151" s="157"/>
      <c r="F151" s="157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91"/>
      <c r="B152" s="167"/>
      <c r="C152" s="168">
        <v>14</v>
      </c>
      <c r="D152" s="159" t="s">
        <v>53</v>
      </c>
      <c r="E152" s="159"/>
      <c r="F152" s="161" t="s">
        <v>27</v>
      </c>
      <c r="G152" s="160"/>
      <c r="H152" s="160"/>
      <c r="I152" s="160"/>
      <c r="J152" s="160"/>
      <c r="K152" s="160"/>
      <c r="L152" s="171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70"/>
      <c r="U152" s="170"/>
      <c r="V152" s="170"/>
      <c r="W152" s="170"/>
      <c r="X152" s="170"/>
    </row>
    <row r="153" spans="1:24" ht="30" x14ac:dyDescent="0.25">
      <c r="A153" s="191"/>
      <c r="B153" s="167"/>
      <c r="C153" s="168"/>
      <c r="D153" s="159"/>
      <c r="E153" s="159"/>
      <c r="F153" s="161"/>
      <c r="G153" s="160"/>
      <c r="H153" s="160"/>
      <c r="I153" s="160"/>
      <c r="J153" s="160"/>
      <c r="K153" s="160"/>
      <c r="L153" s="171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70"/>
      <c r="U153" s="170"/>
      <c r="V153" s="170"/>
      <c r="W153" s="9"/>
      <c r="X153" s="9"/>
    </row>
    <row r="154" spans="1:24" ht="30" x14ac:dyDescent="0.25">
      <c r="A154" s="191"/>
      <c r="B154" s="167"/>
      <c r="C154" s="168"/>
      <c r="D154" s="159"/>
      <c r="E154" s="159"/>
      <c r="F154" s="161"/>
      <c r="G154" s="160"/>
      <c r="H154" s="160"/>
      <c r="I154" s="160"/>
      <c r="J154" s="160"/>
      <c r="K154" s="160"/>
      <c r="L154" s="171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91"/>
      <c r="B155" s="167"/>
      <c r="C155" s="168"/>
      <c r="D155" s="159"/>
      <c r="E155" s="159"/>
      <c r="F155" s="161"/>
      <c r="G155" s="160"/>
      <c r="H155" s="160"/>
      <c r="I155" s="160"/>
      <c r="J155" s="160"/>
      <c r="K155" s="160"/>
      <c r="L155" s="171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91"/>
      <c r="B156" s="167"/>
      <c r="C156" s="162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91"/>
      <c r="B157" s="167"/>
      <c r="C157" s="162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91"/>
      <c r="B158" s="167"/>
      <c r="C158" s="162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91"/>
      <c r="B159" s="167"/>
      <c r="C159" s="162"/>
      <c r="D159" s="157" t="s">
        <v>28</v>
      </c>
      <c r="E159" s="157"/>
      <c r="F159" s="157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91"/>
      <c r="B160" s="167"/>
      <c r="C160" s="158" t="s">
        <v>155</v>
      </c>
      <c r="D160" s="159" t="s">
        <v>58</v>
      </c>
      <c r="E160" s="159"/>
      <c r="F160" s="161" t="s">
        <v>27</v>
      </c>
      <c r="G160" s="160"/>
      <c r="H160" s="160"/>
      <c r="I160" s="160"/>
      <c r="J160" s="160"/>
      <c r="K160" s="160"/>
      <c r="L160" s="171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70"/>
      <c r="U160" s="170"/>
      <c r="V160" s="170"/>
      <c r="W160" s="170"/>
      <c r="X160" s="170"/>
    </row>
    <row r="161" spans="1:24" ht="30" x14ac:dyDescent="0.25">
      <c r="A161" s="191"/>
      <c r="B161" s="167"/>
      <c r="C161" s="158"/>
      <c r="D161" s="159"/>
      <c r="E161" s="159"/>
      <c r="F161" s="161"/>
      <c r="G161" s="160"/>
      <c r="H161" s="160"/>
      <c r="I161" s="160"/>
      <c r="J161" s="160"/>
      <c r="K161" s="160"/>
      <c r="L161" s="171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70"/>
      <c r="U161" s="170"/>
      <c r="V161" s="170"/>
      <c r="W161" s="9"/>
      <c r="X161" s="9"/>
    </row>
    <row r="162" spans="1:24" ht="30" x14ac:dyDescent="0.25">
      <c r="A162" s="191"/>
      <c r="B162" s="167"/>
      <c r="C162" s="158"/>
      <c r="D162" s="159"/>
      <c r="E162" s="159"/>
      <c r="F162" s="161"/>
      <c r="G162" s="160"/>
      <c r="H162" s="160"/>
      <c r="I162" s="160"/>
      <c r="J162" s="160"/>
      <c r="K162" s="160"/>
      <c r="L162" s="171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91"/>
      <c r="B163" s="167"/>
      <c r="C163" s="158"/>
      <c r="D163" s="159"/>
      <c r="E163" s="159"/>
      <c r="F163" s="161"/>
      <c r="G163" s="160"/>
      <c r="H163" s="160"/>
      <c r="I163" s="160"/>
      <c r="J163" s="160"/>
      <c r="K163" s="160"/>
      <c r="L163" s="171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91"/>
      <c r="B164" s="167"/>
      <c r="C164" s="162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91"/>
      <c r="B165" s="167"/>
      <c r="C165" s="162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91"/>
      <c r="B166" s="167"/>
      <c r="C166" s="162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91"/>
      <c r="B167" s="167"/>
      <c r="C167" s="162"/>
      <c r="D167" s="157" t="s">
        <v>28</v>
      </c>
      <c r="E167" s="157"/>
      <c r="F167" s="157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91"/>
      <c r="B168" s="167"/>
      <c r="C168" s="158" t="s">
        <v>156</v>
      </c>
      <c r="D168" s="159" t="s">
        <v>59</v>
      </c>
      <c r="E168" s="159"/>
      <c r="F168" s="161" t="s">
        <v>27</v>
      </c>
      <c r="G168" s="160"/>
      <c r="H168" s="160"/>
      <c r="I168" s="160"/>
      <c r="J168" s="160"/>
      <c r="K168" s="160"/>
      <c r="L168" s="171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70"/>
      <c r="U168" s="170"/>
      <c r="V168" s="170"/>
      <c r="W168" s="170"/>
      <c r="X168" s="170"/>
    </row>
    <row r="169" spans="1:24" ht="30" x14ac:dyDescent="0.25">
      <c r="A169" s="191"/>
      <c r="B169" s="167"/>
      <c r="C169" s="158"/>
      <c r="D169" s="159"/>
      <c r="E169" s="159"/>
      <c r="F169" s="161"/>
      <c r="G169" s="160"/>
      <c r="H169" s="160"/>
      <c r="I169" s="160"/>
      <c r="J169" s="160"/>
      <c r="K169" s="160"/>
      <c r="L169" s="171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70"/>
      <c r="U169" s="170"/>
      <c r="V169" s="170"/>
      <c r="W169" s="9"/>
      <c r="X169" s="9"/>
    </row>
    <row r="170" spans="1:24" ht="30" x14ac:dyDescent="0.25">
      <c r="A170" s="191"/>
      <c r="B170" s="167"/>
      <c r="C170" s="158"/>
      <c r="D170" s="159"/>
      <c r="E170" s="159"/>
      <c r="F170" s="161"/>
      <c r="G170" s="160"/>
      <c r="H170" s="160"/>
      <c r="I170" s="160"/>
      <c r="J170" s="160"/>
      <c r="K170" s="160"/>
      <c r="L170" s="171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91"/>
      <c r="B171" s="167"/>
      <c r="C171" s="158"/>
      <c r="D171" s="159"/>
      <c r="E171" s="159"/>
      <c r="F171" s="161"/>
      <c r="G171" s="160"/>
      <c r="H171" s="160"/>
      <c r="I171" s="160"/>
      <c r="J171" s="160"/>
      <c r="K171" s="160"/>
      <c r="L171" s="171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91"/>
      <c r="B172" s="167"/>
      <c r="C172" s="162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v>759.1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91"/>
      <c r="B173" s="167"/>
      <c r="C173" s="162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91"/>
      <c r="B174" s="167"/>
      <c r="C174" s="162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91"/>
      <c r="B175" s="167"/>
      <c r="C175" s="162"/>
      <c r="D175" s="157" t="s">
        <v>28</v>
      </c>
      <c r="E175" s="157"/>
      <c r="F175" s="157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1589.9499999999998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0.21039633733208046</v>
      </c>
    </row>
    <row r="176" spans="1:24" ht="30" x14ac:dyDescent="0.25">
      <c r="A176" s="191"/>
      <c r="B176" s="167"/>
      <c r="C176" s="158" t="s">
        <v>157</v>
      </c>
      <c r="D176" s="159" t="s">
        <v>60</v>
      </c>
      <c r="E176" s="159"/>
      <c r="F176" s="161" t="s">
        <v>27</v>
      </c>
      <c r="G176" s="160"/>
      <c r="H176" s="160"/>
      <c r="I176" s="160"/>
      <c r="J176" s="160"/>
      <c r="K176" s="160"/>
      <c r="L176" s="171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70"/>
      <c r="U176" s="170"/>
      <c r="V176" s="170"/>
      <c r="W176" s="170"/>
      <c r="X176" s="170"/>
    </row>
    <row r="177" spans="1:24" ht="30" x14ac:dyDescent="0.25">
      <c r="A177" s="191"/>
      <c r="B177" s="167"/>
      <c r="C177" s="158"/>
      <c r="D177" s="159"/>
      <c r="E177" s="159"/>
      <c r="F177" s="161"/>
      <c r="G177" s="160"/>
      <c r="H177" s="160"/>
      <c r="I177" s="160"/>
      <c r="J177" s="160"/>
      <c r="K177" s="160"/>
      <c r="L177" s="171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70"/>
      <c r="U177" s="170"/>
      <c r="V177" s="170"/>
      <c r="W177" s="9"/>
      <c r="X177" s="9"/>
    </row>
    <row r="178" spans="1:24" ht="30" x14ac:dyDescent="0.25">
      <c r="A178" s="191"/>
      <c r="B178" s="167"/>
      <c r="C178" s="158"/>
      <c r="D178" s="159"/>
      <c r="E178" s="159"/>
      <c r="F178" s="161"/>
      <c r="G178" s="160"/>
      <c r="H178" s="160"/>
      <c r="I178" s="160"/>
      <c r="J178" s="160"/>
      <c r="K178" s="160"/>
      <c r="L178" s="171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91"/>
      <c r="B179" s="167"/>
      <c r="C179" s="158"/>
      <c r="D179" s="159"/>
      <c r="E179" s="159"/>
      <c r="F179" s="161"/>
      <c r="G179" s="160"/>
      <c r="H179" s="160"/>
      <c r="I179" s="160"/>
      <c r="J179" s="160"/>
      <c r="K179" s="160"/>
      <c r="L179" s="171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91"/>
      <c r="B180" s="167"/>
      <c r="C180" s="162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19">
        <v>626.70000000000005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91"/>
      <c r="B181" s="167"/>
      <c r="C181" s="162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91"/>
      <c r="B182" s="167"/>
      <c r="C182" s="162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91"/>
      <c r="B183" s="167"/>
      <c r="C183" s="162"/>
      <c r="D183" s="157" t="s">
        <v>28</v>
      </c>
      <c r="E183" s="157"/>
      <c r="F183" s="157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1353.383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0.10921395132313996</v>
      </c>
    </row>
    <row r="184" spans="1:24" ht="30" x14ac:dyDescent="0.25">
      <c r="A184" s="191"/>
      <c r="B184" s="167"/>
      <c r="C184" s="158" t="s">
        <v>158</v>
      </c>
      <c r="D184" s="159" t="s">
        <v>61</v>
      </c>
      <c r="E184" s="159"/>
      <c r="F184" s="161" t="s">
        <v>27</v>
      </c>
      <c r="G184" s="160"/>
      <c r="H184" s="160"/>
      <c r="I184" s="160"/>
      <c r="J184" s="160"/>
      <c r="K184" s="160"/>
      <c r="L184" s="171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70"/>
      <c r="U184" s="170"/>
      <c r="V184" s="170"/>
      <c r="W184" s="170"/>
      <c r="X184" s="170"/>
    </row>
    <row r="185" spans="1:24" ht="30" x14ac:dyDescent="0.25">
      <c r="A185" s="191"/>
      <c r="B185" s="167"/>
      <c r="C185" s="158"/>
      <c r="D185" s="159"/>
      <c r="E185" s="159"/>
      <c r="F185" s="161"/>
      <c r="G185" s="160"/>
      <c r="H185" s="160"/>
      <c r="I185" s="160"/>
      <c r="J185" s="160"/>
      <c r="K185" s="160"/>
      <c r="L185" s="171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70"/>
      <c r="U185" s="170"/>
      <c r="V185" s="170"/>
      <c r="W185" s="9"/>
      <c r="X185" s="9"/>
    </row>
    <row r="186" spans="1:24" ht="30" x14ac:dyDescent="0.25">
      <c r="A186" s="191"/>
      <c r="B186" s="167"/>
      <c r="C186" s="158"/>
      <c r="D186" s="159"/>
      <c r="E186" s="159"/>
      <c r="F186" s="161"/>
      <c r="G186" s="160"/>
      <c r="H186" s="160"/>
      <c r="I186" s="160"/>
      <c r="J186" s="160"/>
      <c r="K186" s="160"/>
      <c r="L186" s="171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91"/>
      <c r="B187" s="167"/>
      <c r="C187" s="158"/>
      <c r="D187" s="159"/>
      <c r="E187" s="159"/>
      <c r="F187" s="161"/>
      <c r="G187" s="160"/>
      <c r="H187" s="160"/>
      <c r="I187" s="160"/>
      <c r="J187" s="160"/>
      <c r="K187" s="160"/>
      <c r="L187" s="171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91"/>
      <c r="B188" s="167"/>
      <c r="C188" s="162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91"/>
      <c r="B189" s="167"/>
      <c r="C189" s="162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91"/>
      <c r="B190" s="167"/>
      <c r="C190" s="162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91"/>
      <c r="B191" s="167"/>
      <c r="C191" s="162"/>
      <c r="D191" s="157" t="s">
        <v>28</v>
      </c>
      <c r="E191" s="157"/>
      <c r="F191" s="157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91"/>
      <c r="B192" s="167"/>
      <c r="C192" s="158" t="s">
        <v>159</v>
      </c>
      <c r="D192" s="159" t="s">
        <v>62</v>
      </c>
      <c r="E192" s="159"/>
      <c r="F192" s="161" t="s">
        <v>27</v>
      </c>
      <c r="G192" s="160"/>
      <c r="H192" s="160"/>
      <c r="I192" s="160"/>
      <c r="J192" s="160"/>
      <c r="K192" s="160"/>
      <c r="L192" s="171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70"/>
      <c r="U192" s="170"/>
      <c r="V192" s="170"/>
      <c r="W192" s="170"/>
      <c r="X192" s="170"/>
    </row>
    <row r="193" spans="1:24" ht="30" x14ac:dyDescent="0.25">
      <c r="A193" s="191"/>
      <c r="B193" s="167"/>
      <c r="C193" s="158"/>
      <c r="D193" s="159"/>
      <c r="E193" s="159"/>
      <c r="F193" s="161"/>
      <c r="G193" s="160"/>
      <c r="H193" s="160"/>
      <c r="I193" s="160"/>
      <c r="J193" s="160"/>
      <c r="K193" s="160"/>
      <c r="L193" s="171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70"/>
      <c r="U193" s="170"/>
      <c r="V193" s="170"/>
      <c r="W193" s="9"/>
      <c r="X193" s="9"/>
    </row>
    <row r="194" spans="1:24" ht="30" x14ac:dyDescent="0.25">
      <c r="A194" s="191"/>
      <c r="B194" s="167"/>
      <c r="C194" s="158"/>
      <c r="D194" s="159"/>
      <c r="E194" s="159"/>
      <c r="F194" s="161"/>
      <c r="G194" s="160"/>
      <c r="H194" s="160"/>
      <c r="I194" s="160"/>
      <c r="J194" s="160"/>
      <c r="K194" s="160"/>
      <c r="L194" s="171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91"/>
      <c r="B195" s="167"/>
      <c r="C195" s="158"/>
      <c r="D195" s="159"/>
      <c r="E195" s="159"/>
      <c r="F195" s="161"/>
      <c r="G195" s="160"/>
      <c r="H195" s="160"/>
      <c r="I195" s="160"/>
      <c r="J195" s="160"/>
      <c r="K195" s="160"/>
      <c r="L195" s="171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91"/>
      <c r="B196" s="167"/>
      <c r="C196" s="162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19">
        <v>1060.9000000000001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91"/>
      <c r="B197" s="167"/>
      <c r="C197" s="162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91"/>
      <c r="B198" s="167"/>
      <c r="C198" s="162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91"/>
      <c r="B199" s="167"/>
      <c r="C199" s="162"/>
      <c r="D199" s="157" t="s">
        <v>28</v>
      </c>
      <c r="E199" s="157"/>
      <c r="F199" s="157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1896.9389999999999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8.46692481519431E-2</v>
      </c>
    </row>
    <row r="200" spans="1:24" x14ac:dyDescent="0.25">
      <c r="A200" s="191"/>
      <c r="B200" s="33" t="s">
        <v>0</v>
      </c>
      <c r="C200" s="188" t="s">
        <v>2</v>
      </c>
      <c r="D200" s="188"/>
      <c r="E200" s="188"/>
      <c r="F200" s="18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28960.287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91"/>
      <c r="B201" s="69" t="s">
        <v>16</v>
      </c>
      <c r="C201" s="189" t="s">
        <v>162</v>
      </c>
      <c r="D201" s="189"/>
      <c r="E201" s="189"/>
      <c r="F201" s="36" t="s">
        <v>24</v>
      </c>
      <c r="G201" s="145"/>
      <c r="H201" s="146"/>
      <c r="I201" s="146"/>
      <c r="J201" s="146"/>
      <c r="K201" s="147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91"/>
      <c r="B202" s="190" t="s">
        <v>16</v>
      </c>
      <c r="C202" s="72" t="s">
        <v>0</v>
      </c>
      <c r="D202" s="174" t="s">
        <v>323</v>
      </c>
      <c r="E202" s="174"/>
      <c r="F202" s="84" t="s">
        <v>97</v>
      </c>
      <c r="G202" s="175"/>
      <c r="H202" s="175"/>
      <c r="I202" s="175"/>
      <c r="J202" s="175"/>
      <c r="K202" s="175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91"/>
      <c r="B203" s="190"/>
      <c r="C203" s="164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91"/>
      <c r="B204" s="190"/>
      <c r="C204" s="164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91"/>
      <c r="B205" s="190"/>
      <c r="C205" s="164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91"/>
      <c r="B206" s="190"/>
      <c r="C206" s="164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91"/>
      <c r="B207" s="190"/>
      <c r="C207" s="164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91"/>
      <c r="B208" s="190"/>
      <c r="C208" s="164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91"/>
      <c r="B209" s="190"/>
      <c r="C209" s="164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91"/>
      <c r="B210" s="190"/>
      <c r="C210" s="164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91"/>
      <c r="B211" s="190"/>
      <c r="C211" s="164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91"/>
      <c r="B212" s="190"/>
      <c r="C212" s="164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23" x14ac:dyDescent="0.25">
      <c r="A213" s="191"/>
      <c r="B213" s="190"/>
      <c r="C213" s="164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19"/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23" x14ac:dyDescent="0.25">
      <c r="A214" s="191"/>
      <c r="B214" s="190"/>
      <c r="C214" s="164"/>
      <c r="D214" s="123">
        <v>188714469</v>
      </c>
      <c r="E214" s="24" t="s">
        <v>20</v>
      </c>
      <c r="F214" s="25" t="s">
        <v>25</v>
      </c>
      <c r="G214" s="119">
        <v>32.9</v>
      </c>
      <c r="H214" s="119"/>
      <c r="I214" s="119"/>
      <c r="J214" s="119"/>
      <c r="K214" s="119"/>
      <c r="L214" s="71" t="s">
        <v>25</v>
      </c>
      <c r="M214" s="43"/>
      <c r="N214" s="44"/>
      <c r="O214" s="85"/>
      <c r="P214" s="114"/>
      <c r="Q214" s="115"/>
      <c r="R214" s="115"/>
      <c r="S214" s="83"/>
    </row>
    <row r="215" spans="1:23" ht="14.25" x14ac:dyDescent="0.2">
      <c r="A215" s="191"/>
      <c r="B215" s="190"/>
      <c r="C215" s="164"/>
      <c r="D215" s="165" t="s">
        <v>28</v>
      </c>
      <c r="E215" s="165"/>
      <c r="F215" s="165"/>
      <c r="G215" s="89">
        <f>SUM(G203:G214)</f>
        <v>217.9</v>
      </c>
      <c r="H215" s="89">
        <f t="shared" ref="H215:K215" si="74">SUM(H203:H214)</f>
        <v>0</v>
      </c>
      <c r="I215" s="89">
        <f t="shared" si="74"/>
        <v>0</v>
      </c>
      <c r="J215" s="89">
        <f t="shared" si="74"/>
        <v>91.5</v>
      </c>
      <c r="K215" s="89">
        <f t="shared" si="74"/>
        <v>0</v>
      </c>
      <c r="L215" s="72" t="s">
        <v>25</v>
      </c>
      <c r="M215" s="31" t="s">
        <v>25</v>
      </c>
      <c r="N215" s="31" t="s">
        <v>25</v>
      </c>
      <c r="O215" s="31" t="s">
        <v>25</v>
      </c>
      <c r="P215" s="116" t="s">
        <v>25</v>
      </c>
      <c r="Q215" s="116" t="s">
        <v>25</v>
      </c>
      <c r="R215" s="116" t="s">
        <v>25</v>
      </c>
      <c r="S215" s="86">
        <f>(I215-G215)/G215</f>
        <v>-1</v>
      </c>
    </row>
    <row r="216" spans="1:23" x14ac:dyDescent="0.25">
      <c r="A216" s="191"/>
      <c r="B216" s="69" t="s">
        <v>16</v>
      </c>
      <c r="C216" s="166" t="s">
        <v>2</v>
      </c>
      <c r="D216" s="166"/>
      <c r="E216" s="166"/>
      <c r="F216" s="166"/>
      <c r="G216" s="88">
        <f>G215</f>
        <v>217.9</v>
      </c>
      <c r="H216" s="88">
        <f t="shared" ref="H216:K216" si="75">H215</f>
        <v>0</v>
      </c>
      <c r="I216" s="88">
        <f t="shared" si="75"/>
        <v>0</v>
      </c>
      <c r="J216" s="88">
        <f t="shared" si="75"/>
        <v>91.5</v>
      </c>
      <c r="K216" s="88">
        <f t="shared" si="75"/>
        <v>0</v>
      </c>
      <c r="L216" s="70" t="s">
        <v>25</v>
      </c>
      <c r="M216" s="35" t="s">
        <v>25</v>
      </c>
      <c r="N216" s="35" t="s">
        <v>25</v>
      </c>
      <c r="O216" s="35" t="s">
        <v>25</v>
      </c>
      <c r="P216" s="117" t="s">
        <v>25</v>
      </c>
      <c r="Q216" s="117" t="s">
        <v>25</v>
      </c>
      <c r="R216" s="117" t="s">
        <v>25</v>
      </c>
      <c r="S216" s="83"/>
    </row>
    <row r="217" spans="1:23" x14ac:dyDescent="0.25">
      <c r="A217" s="90" t="s">
        <v>0</v>
      </c>
      <c r="B217" s="163" t="s">
        <v>10</v>
      </c>
      <c r="C217" s="163"/>
      <c r="D217" s="163"/>
      <c r="E217" s="163"/>
      <c r="F217" s="163"/>
      <c r="G217" s="91">
        <f>G216+G200</f>
        <v>26445.382000000005</v>
      </c>
      <c r="H217" s="91">
        <f t="shared" ref="H217:K217" si="76">H216+H200</f>
        <v>0</v>
      </c>
      <c r="I217" s="91">
        <f t="shared" si="76"/>
        <v>28960.287</v>
      </c>
      <c r="J217" s="91">
        <f t="shared" si="76"/>
        <v>32139.405999999995</v>
      </c>
      <c r="K217" s="91">
        <f t="shared" si="76"/>
        <v>35610.712999999989</v>
      </c>
      <c r="L217" s="39" t="s">
        <v>25</v>
      </c>
      <c r="M217" s="40" t="s">
        <v>25</v>
      </c>
      <c r="N217" s="40" t="s">
        <v>25</v>
      </c>
      <c r="O217" s="40" t="s">
        <v>25</v>
      </c>
      <c r="P217" s="118" t="s">
        <v>25</v>
      </c>
      <c r="Q217" s="118" t="s">
        <v>25</v>
      </c>
      <c r="R217" s="118" t="s">
        <v>25</v>
      </c>
      <c r="S217" s="83"/>
    </row>
    <row r="218" spans="1:23" x14ac:dyDescent="0.25">
      <c r="A218" s="82" t="s">
        <v>16</v>
      </c>
      <c r="B218" s="169" t="s">
        <v>63</v>
      </c>
      <c r="C218" s="169"/>
      <c r="D218" s="169"/>
      <c r="E218" s="169"/>
      <c r="F218" s="169"/>
      <c r="G218" s="169"/>
      <c r="H218" s="169"/>
      <c r="I218" s="169"/>
      <c r="J218" s="169"/>
      <c r="K218" s="169"/>
      <c r="L218" s="169"/>
      <c r="M218" s="169"/>
      <c r="N218" s="169"/>
      <c r="O218" s="169"/>
      <c r="P218" s="169"/>
      <c r="Q218" s="169"/>
      <c r="R218" s="169"/>
      <c r="S218" s="83"/>
    </row>
    <row r="219" spans="1:23" ht="30" x14ac:dyDescent="0.25">
      <c r="A219" s="191" t="s">
        <v>16</v>
      </c>
      <c r="B219" s="33" t="s">
        <v>0</v>
      </c>
      <c r="C219" s="189" t="s">
        <v>47</v>
      </c>
      <c r="D219" s="189"/>
      <c r="E219" s="189"/>
      <c r="F219" s="36" t="s">
        <v>40</v>
      </c>
      <c r="G219" s="145"/>
      <c r="H219" s="146"/>
      <c r="I219" s="146"/>
      <c r="J219" s="146"/>
      <c r="K219" s="147"/>
      <c r="L219" s="36" t="s">
        <v>326</v>
      </c>
      <c r="M219" s="21" t="s">
        <v>169</v>
      </c>
      <c r="N219" s="37" t="s">
        <v>49</v>
      </c>
      <c r="O219" s="38" t="s">
        <v>17</v>
      </c>
      <c r="P219" s="111">
        <v>10.5</v>
      </c>
      <c r="Q219" s="111">
        <v>11</v>
      </c>
      <c r="R219" s="111">
        <v>11.5</v>
      </c>
      <c r="S219" s="83"/>
    </row>
    <row r="220" spans="1:23" ht="30" x14ac:dyDescent="0.25">
      <c r="A220" s="191"/>
      <c r="B220" s="167" t="s">
        <v>0</v>
      </c>
      <c r="C220" s="168" t="s">
        <v>0</v>
      </c>
      <c r="D220" s="159" t="s">
        <v>371</v>
      </c>
      <c r="E220" s="159"/>
      <c r="F220" s="161" t="s">
        <v>27</v>
      </c>
      <c r="G220" s="160"/>
      <c r="H220" s="160"/>
      <c r="I220" s="160"/>
      <c r="J220" s="160"/>
      <c r="K220" s="160"/>
      <c r="L220" s="171" t="s">
        <v>25</v>
      </c>
      <c r="M220" s="22" t="s">
        <v>166</v>
      </c>
      <c r="N220" s="41" t="s">
        <v>160</v>
      </c>
      <c r="O220" s="23" t="s">
        <v>48</v>
      </c>
      <c r="P220" s="65">
        <v>240</v>
      </c>
      <c r="Q220" s="65">
        <v>250</v>
      </c>
      <c r="R220" s="65">
        <v>260</v>
      </c>
      <c r="S220" s="83"/>
    </row>
    <row r="221" spans="1:23" ht="30" x14ac:dyDescent="0.25">
      <c r="A221" s="191"/>
      <c r="B221" s="167"/>
      <c r="C221" s="168"/>
      <c r="D221" s="159"/>
      <c r="E221" s="159"/>
      <c r="F221" s="161"/>
      <c r="G221" s="160"/>
      <c r="H221" s="160"/>
      <c r="I221" s="160"/>
      <c r="J221" s="160"/>
      <c r="K221" s="160"/>
      <c r="L221" s="171"/>
      <c r="M221" s="22" t="s">
        <v>167</v>
      </c>
      <c r="N221" s="41" t="s">
        <v>101</v>
      </c>
      <c r="O221" s="23" t="s">
        <v>48</v>
      </c>
      <c r="P221" s="65">
        <v>320</v>
      </c>
      <c r="Q221" s="65">
        <v>340</v>
      </c>
      <c r="R221" s="65">
        <v>350</v>
      </c>
      <c r="S221" s="83"/>
    </row>
    <row r="222" spans="1:23" ht="60" x14ac:dyDescent="0.25">
      <c r="A222" s="191"/>
      <c r="B222" s="167"/>
      <c r="C222" s="168"/>
      <c r="D222" s="159"/>
      <c r="E222" s="159"/>
      <c r="F222" s="161"/>
      <c r="G222" s="160"/>
      <c r="H222" s="160"/>
      <c r="I222" s="160"/>
      <c r="J222" s="160"/>
      <c r="K222" s="160"/>
      <c r="L222" s="171"/>
      <c r="M222" s="22" t="s">
        <v>168</v>
      </c>
      <c r="N222" s="24" t="s">
        <v>244</v>
      </c>
      <c r="O222" s="23" t="s">
        <v>48</v>
      </c>
      <c r="P222" s="65">
        <v>3891</v>
      </c>
      <c r="Q222" s="65">
        <v>4086</v>
      </c>
      <c r="R222" s="65">
        <v>3500</v>
      </c>
      <c r="S222" s="83"/>
    </row>
    <row r="223" spans="1:23" ht="30" x14ac:dyDescent="0.25">
      <c r="A223" s="191"/>
      <c r="B223" s="167"/>
      <c r="C223" s="162"/>
      <c r="D223" s="27">
        <v>191130798</v>
      </c>
      <c r="E223" s="42" t="s">
        <v>21</v>
      </c>
      <c r="F223" s="25" t="s">
        <v>25</v>
      </c>
      <c r="G223" s="26">
        <v>172.4</v>
      </c>
      <c r="H223" s="26"/>
      <c r="I223" s="119">
        <v>193.2</v>
      </c>
      <c r="J223" s="110">
        <v>218.6</v>
      </c>
      <c r="K223" s="110">
        <v>240.4</v>
      </c>
      <c r="L223" s="27" t="s">
        <v>25</v>
      </c>
      <c r="M223" s="43"/>
      <c r="N223" s="44"/>
      <c r="O223" s="85"/>
      <c r="P223" s="114"/>
      <c r="Q223" s="115"/>
      <c r="R223" s="115"/>
      <c r="S223" s="83"/>
    </row>
    <row r="224" spans="1:23" x14ac:dyDescent="0.25">
      <c r="A224" s="191"/>
      <c r="B224" s="167"/>
      <c r="C224" s="162"/>
      <c r="D224" s="27">
        <v>191130798</v>
      </c>
      <c r="E224" s="42" t="s">
        <v>20</v>
      </c>
      <c r="F224" s="25" t="s">
        <v>25</v>
      </c>
      <c r="G224" s="26"/>
      <c r="H224" s="26"/>
      <c r="I224" s="119"/>
      <c r="J224" s="26"/>
      <c r="K224" s="26"/>
      <c r="L224" s="25" t="s">
        <v>25</v>
      </c>
      <c r="M224" s="28"/>
      <c r="N224" s="32"/>
      <c r="O224" s="85"/>
      <c r="P224" s="114"/>
      <c r="Q224" s="115"/>
      <c r="R224" s="115"/>
      <c r="S224" s="83"/>
      <c r="T224" s="58"/>
      <c r="U224" s="58"/>
      <c r="V224" s="58"/>
      <c r="W224" s="58"/>
    </row>
    <row r="225" spans="1:24" ht="14.25" x14ac:dyDescent="0.2">
      <c r="A225" s="191"/>
      <c r="B225" s="167"/>
      <c r="C225" s="162"/>
      <c r="D225" s="157" t="s">
        <v>28</v>
      </c>
      <c r="E225" s="157"/>
      <c r="F225" s="157"/>
      <c r="G225" s="50">
        <f>SUM(G223:G224)</f>
        <v>172.4</v>
      </c>
      <c r="H225" s="50">
        <f t="shared" ref="H225:K225" si="77">SUM(H223:H224)</f>
        <v>0</v>
      </c>
      <c r="I225" s="89">
        <f t="shared" si="77"/>
        <v>193.2</v>
      </c>
      <c r="J225" s="50">
        <f t="shared" si="77"/>
        <v>218.6</v>
      </c>
      <c r="K225" s="50">
        <f t="shared" si="77"/>
        <v>240.4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116" t="s">
        <v>25</v>
      </c>
      <c r="Q225" s="116" t="s">
        <v>25</v>
      </c>
      <c r="R225" s="116" t="s">
        <v>25</v>
      </c>
      <c r="S225" s="86">
        <f>(I225-G225)/G225</f>
        <v>0.12064965197215767</v>
      </c>
    </row>
    <row r="226" spans="1:24" x14ac:dyDescent="0.25">
      <c r="A226" s="191"/>
      <c r="B226" s="33" t="s">
        <v>0</v>
      </c>
      <c r="C226" s="188" t="s">
        <v>2</v>
      </c>
      <c r="D226" s="188"/>
      <c r="E226" s="188"/>
      <c r="F226" s="188"/>
      <c r="G226" s="88">
        <f>G225</f>
        <v>172.4</v>
      </c>
      <c r="H226" s="88">
        <f t="shared" ref="H226:K226" si="78">H225</f>
        <v>0</v>
      </c>
      <c r="I226" s="88">
        <f t="shared" si="78"/>
        <v>193.2</v>
      </c>
      <c r="J226" s="88">
        <f t="shared" si="78"/>
        <v>218.6</v>
      </c>
      <c r="K226" s="88">
        <f t="shared" si="78"/>
        <v>240.4</v>
      </c>
      <c r="L226" s="34" t="s">
        <v>25</v>
      </c>
      <c r="M226" s="35" t="s">
        <v>25</v>
      </c>
      <c r="N226" s="35" t="s">
        <v>25</v>
      </c>
      <c r="O226" s="35" t="s">
        <v>25</v>
      </c>
      <c r="P226" s="117" t="s">
        <v>25</v>
      </c>
      <c r="Q226" s="117" t="s">
        <v>25</v>
      </c>
      <c r="R226" s="117" t="s">
        <v>25</v>
      </c>
      <c r="S226" s="83"/>
    </row>
    <row r="227" spans="1:24" ht="30" x14ac:dyDescent="0.25">
      <c r="A227" s="191"/>
      <c r="B227" s="208" t="s">
        <v>16</v>
      </c>
      <c r="C227" s="189" t="s">
        <v>64</v>
      </c>
      <c r="D227" s="189"/>
      <c r="E227" s="189"/>
      <c r="F227" s="195" t="s">
        <v>40</v>
      </c>
      <c r="G227" s="196"/>
      <c r="H227" s="197"/>
      <c r="I227" s="197"/>
      <c r="J227" s="197"/>
      <c r="K227" s="198"/>
      <c r="L227" s="195" t="s">
        <v>327</v>
      </c>
      <c r="M227" s="21" t="s">
        <v>163</v>
      </c>
      <c r="N227" s="21" t="s">
        <v>235</v>
      </c>
      <c r="O227" s="38" t="s">
        <v>18</v>
      </c>
      <c r="P227" s="111">
        <v>4</v>
      </c>
      <c r="Q227" s="111">
        <v>5</v>
      </c>
      <c r="R227" s="111">
        <v>6</v>
      </c>
      <c r="S227" s="83"/>
    </row>
    <row r="228" spans="1:24" ht="30" x14ac:dyDescent="0.25">
      <c r="A228" s="191"/>
      <c r="B228" s="208"/>
      <c r="C228" s="189"/>
      <c r="D228" s="189"/>
      <c r="E228" s="189"/>
      <c r="F228" s="195"/>
      <c r="G228" s="202"/>
      <c r="H228" s="203"/>
      <c r="I228" s="203"/>
      <c r="J228" s="203"/>
      <c r="K228" s="204"/>
      <c r="L228" s="195"/>
      <c r="M228" s="21" t="s">
        <v>164</v>
      </c>
      <c r="N228" s="21" t="s">
        <v>237</v>
      </c>
      <c r="O228" s="38" t="s">
        <v>17</v>
      </c>
      <c r="P228" s="111">
        <v>93.7</v>
      </c>
      <c r="Q228" s="111">
        <v>93.7</v>
      </c>
      <c r="R228" s="111">
        <v>93.7</v>
      </c>
      <c r="S228" s="83"/>
    </row>
    <row r="229" spans="1:24" x14ac:dyDescent="0.25">
      <c r="A229" s="191"/>
      <c r="B229" s="167" t="s">
        <v>16</v>
      </c>
      <c r="C229" s="87" t="s">
        <v>0</v>
      </c>
      <c r="D229" s="159" t="s">
        <v>66</v>
      </c>
      <c r="E229" s="159"/>
      <c r="F229" s="84" t="s">
        <v>27</v>
      </c>
      <c r="G229" s="160"/>
      <c r="H229" s="160"/>
      <c r="I229" s="160"/>
      <c r="J229" s="160"/>
      <c r="K229" s="160"/>
      <c r="L229" s="71" t="s">
        <v>25</v>
      </c>
      <c r="M229" s="22" t="s">
        <v>165</v>
      </c>
      <c r="N229" s="24" t="s">
        <v>105</v>
      </c>
      <c r="O229" s="23" t="s">
        <v>17</v>
      </c>
      <c r="P229" s="65">
        <v>100</v>
      </c>
      <c r="Q229" s="65">
        <v>100</v>
      </c>
      <c r="R229" s="65">
        <v>100</v>
      </c>
      <c r="S229" s="83"/>
      <c r="T229" s="10"/>
      <c r="U229" s="10"/>
      <c r="V229" s="10"/>
      <c r="W229" s="10"/>
      <c r="X229" s="10"/>
    </row>
    <row r="230" spans="1:24" x14ac:dyDescent="0.25">
      <c r="A230" s="191"/>
      <c r="B230" s="167"/>
      <c r="C230" s="162" t="s">
        <v>0</v>
      </c>
      <c r="D230" s="27">
        <v>188714469</v>
      </c>
      <c r="E230" s="42" t="s">
        <v>20</v>
      </c>
      <c r="F230" s="25" t="s">
        <v>25</v>
      </c>
      <c r="G230" s="26">
        <v>36.1</v>
      </c>
      <c r="H230" s="26"/>
      <c r="I230" s="119">
        <v>35</v>
      </c>
      <c r="J230" s="110">
        <v>46.2</v>
      </c>
      <c r="K230" s="110">
        <v>50</v>
      </c>
      <c r="L230" s="27" t="s">
        <v>25</v>
      </c>
      <c r="M230" s="28"/>
      <c r="N230" s="43"/>
      <c r="O230" s="85"/>
      <c r="P230" s="114"/>
      <c r="Q230" s="115"/>
      <c r="R230" s="115"/>
      <c r="S230" s="83"/>
    </row>
    <row r="231" spans="1:24" ht="14.25" x14ac:dyDescent="0.2">
      <c r="A231" s="191"/>
      <c r="B231" s="167"/>
      <c r="C231" s="162"/>
      <c r="D231" s="157" t="s">
        <v>28</v>
      </c>
      <c r="E231" s="157"/>
      <c r="F231" s="157"/>
      <c r="G231" s="50">
        <f t="shared" ref="G231:K231" si="79">SUM(G230:G230)</f>
        <v>36.1</v>
      </c>
      <c r="H231" s="50">
        <f t="shared" si="79"/>
        <v>0</v>
      </c>
      <c r="I231" s="89">
        <f t="shared" si="79"/>
        <v>35</v>
      </c>
      <c r="J231" s="50">
        <f t="shared" si="79"/>
        <v>46.2</v>
      </c>
      <c r="K231" s="50">
        <f t="shared" si="79"/>
        <v>50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116" t="s">
        <v>25</v>
      </c>
      <c r="Q231" s="116" t="s">
        <v>25</v>
      </c>
      <c r="R231" s="116" t="s">
        <v>25</v>
      </c>
      <c r="S231" s="86">
        <f>(I231-G231)/G231</f>
        <v>-3.0470914127423861E-2</v>
      </c>
    </row>
    <row r="232" spans="1:24" ht="30" x14ac:dyDescent="0.25">
      <c r="A232" s="191"/>
      <c r="B232" s="167"/>
      <c r="C232" s="158" t="s">
        <v>16</v>
      </c>
      <c r="D232" s="159" t="s">
        <v>67</v>
      </c>
      <c r="E232" s="159"/>
      <c r="F232" s="161" t="s">
        <v>27</v>
      </c>
      <c r="G232" s="209"/>
      <c r="H232" s="209"/>
      <c r="I232" s="209"/>
      <c r="J232" s="209"/>
      <c r="K232" s="209"/>
      <c r="L232" s="171" t="s">
        <v>25</v>
      </c>
      <c r="M232" s="22" t="s">
        <v>170</v>
      </c>
      <c r="N232" s="24" t="s">
        <v>68</v>
      </c>
      <c r="O232" s="23" t="s">
        <v>48</v>
      </c>
      <c r="P232" s="65">
        <v>90</v>
      </c>
      <c r="Q232" s="65">
        <v>90</v>
      </c>
      <c r="R232" s="65">
        <v>90</v>
      </c>
      <c r="S232" s="83"/>
      <c r="T232" s="170"/>
      <c r="U232" s="170"/>
      <c r="V232" s="170"/>
      <c r="W232" s="170"/>
      <c r="X232" s="170"/>
    </row>
    <row r="233" spans="1:24" ht="30" x14ac:dyDescent="0.25">
      <c r="A233" s="191"/>
      <c r="B233" s="167"/>
      <c r="C233" s="158"/>
      <c r="D233" s="159"/>
      <c r="E233" s="159"/>
      <c r="F233" s="161"/>
      <c r="G233" s="209"/>
      <c r="H233" s="209"/>
      <c r="I233" s="209"/>
      <c r="J233" s="209"/>
      <c r="K233" s="209"/>
      <c r="L233" s="171"/>
      <c r="M233" s="22" t="s">
        <v>171</v>
      </c>
      <c r="N233" s="24" t="s">
        <v>236</v>
      </c>
      <c r="O233" s="23" t="s">
        <v>17</v>
      </c>
      <c r="P233" s="65">
        <v>100</v>
      </c>
      <c r="Q233" s="65">
        <v>100</v>
      </c>
      <c r="R233" s="65">
        <v>100</v>
      </c>
      <c r="S233" s="83"/>
      <c r="T233" s="9"/>
      <c r="U233" s="9"/>
      <c r="V233" s="9"/>
      <c r="W233" s="9"/>
      <c r="X233" s="9"/>
    </row>
    <row r="234" spans="1:24" x14ac:dyDescent="0.25">
      <c r="A234" s="191"/>
      <c r="B234" s="167"/>
      <c r="C234" s="158"/>
      <c r="D234" s="159"/>
      <c r="E234" s="159"/>
      <c r="F234" s="161"/>
      <c r="G234" s="209"/>
      <c r="H234" s="209"/>
      <c r="I234" s="209"/>
      <c r="J234" s="209"/>
      <c r="K234" s="209"/>
      <c r="L234" s="171"/>
      <c r="M234" s="22" t="s">
        <v>245</v>
      </c>
      <c r="N234" s="22" t="s">
        <v>242</v>
      </c>
      <c r="O234" s="23" t="s">
        <v>18</v>
      </c>
      <c r="P234" s="65">
        <v>1.5</v>
      </c>
      <c r="Q234" s="65">
        <v>1.6</v>
      </c>
      <c r="R234" s="65">
        <v>1.7</v>
      </c>
      <c r="S234" s="83"/>
      <c r="T234" s="9"/>
      <c r="U234" s="9"/>
      <c r="V234" s="9"/>
      <c r="W234" s="9"/>
      <c r="X234" s="9"/>
    </row>
    <row r="235" spans="1:24" x14ac:dyDescent="0.25">
      <c r="A235" s="191"/>
      <c r="B235" s="167"/>
      <c r="C235" s="162" t="s">
        <v>16</v>
      </c>
      <c r="D235" s="27">
        <v>188714469</v>
      </c>
      <c r="E235" s="42" t="s">
        <v>20</v>
      </c>
      <c r="F235" s="25" t="s">
        <v>25</v>
      </c>
      <c r="G235" s="26">
        <v>55.6</v>
      </c>
      <c r="H235" s="26"/>
      <c r="I235" s="119">
        <v>195.9</v>
      </c>
      <c r="J235" s="110">
        <v>300</v>
      </c>
      <c r="K235" s="110">
        <v>350</v>
      </c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30" x14ac:dyDescent="0.25">
      <c r="A236" s="191"/>
      <c r="B236" s="167"/>
      <c r="C236" s="162"/>
      <c r="D236" s="27">
        <v>188714469</v>
      </c>
      <c r="E236" s="42" t="s">
        <v>21</v>
      </c>
      <c r="F236" s="25" t="s">
        <v>25</v>
      </c>
      <c r="G236" s="26">
        <v>0</v>
      </c>
      <c r="H236" s="26"/>
      <c r="I236" s="119">
        <f>292.4-49.6</f>
        <v>242.79999999999998</v>
      </c>
      <c r="J236" s="110">
        <v>170</v>
      </c>
      <c r="K236" s="110">
        <v>180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x14ac:dyDescent="0.25">
      <c r="A237" s="191"/>
      <c r="B237" s="167"/>
      <c r="C237" s="162"/>
      <c r="D237" s="27">
        <v>188714469</v>
      </c>
      <c r="E237" s="42" t="s">
        <v>238</v>
      </c>
      <c r="F237" s="25" t="s">
        <v>25</v>
      </c>
      <c r="G237" s="26">
        <v>83.8</v>
      </c>
      <c r="H237" s="26"/>
      <c r="I237" s="119"/>
      <c r="J237" s="110"/>
      <c r="K237" s="110"/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ht="14.25" x14ac:dyDescent="0.2">
      <c r="A238" s="191"/>
      <c r="B238" s="167"/>
      <c r="C238" s="162"/>
      <c r="D238" s="157" t="s">
        <v>28</v>
      </c>
      <c r="E238" s="157"/>
      <c r="F238" s="157"/>
      <c r="G238" s="50">
        <f>SUM(G235:G237)</f>
        <v>139.4</v>
      </c>
      <c r="H238" s="50">
        <f t="shared" ref="H238:K238" si="80">SUM(H235:H237)</f>
        <v>0</v>
      </c>
      <c r="I238" s="89">
        <f t="shared" si="80"/>
        <v>438.7</v>
      </c>
      <c r="J238" s="50">
        <f t="shared" si="80"/>
        <v>470</v>
      </c>
      <c r="K238" s="50">
        <f t="shared" si="80"/>
        <v>530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116" t="s">
        <v>25</v>
      </c>
      <c r="Q238" s="116" t="s">
        <v>25</v>
      </c>
      <c r="R238" s="116" t="s">
        <v>25</v>
      </c>
      <c r="S238" s="86">
        <f>(I238-G238)/G238</f>
        <v>2.1470588235294112</v>
      </c>
    </row>
    <row r="239" spans="1:24" ht="30" x14ac:dyDescent="0.25">
      <c r="A239" s="191"/>
      <c r="B239" s="167"/>
      <c r="C239" s="158" t="s">
        <v>32</v>
      </c>
      <c r="D239" s="159" t="s">
        <v>69</v>
      </c>
      <c r="E239" s="159"/>
      <c r="F239" s="161" t="s">
        <v>27</v>
      </c>
      <c r="G239" s="160"/>
      <c r="H239" s="160"/>
      <c r="I239" s="160"/>
      <c r="J239" s="160"/>
      <c r="K239" s="160"/>
      <c r="L239" s="171" t="s">
        <v>25</v>
      </c>
      <c r="M239" s="22" t="s">
        <v>172</v>
      </c>
      <c r="N239" s="24" t="s">
        <v>70</v>
      </c>
      <c r="O239" s="23" t="s">
        <v>48</v>
      </c>
      <c r="P239" s="65">
        <v>1320</v>
      </c>
      <c r="Q239" s="65">
        <v>1340</v>
      </c>
      <c r="R239" s="65">
        <v>1360</v>
      </c>
      <c r="S239" s="83"/>
      <c r="T239" s="177"/>
      <c r="U239" s="177"/>
      <c r="V239" s="177"/>
      <c r="W239" s="177"/>
      <c r="X239" s="177"/>
    </row>
    <row r="240" spans="1:24" ht="30" x14ac:dyDescent="0.25">
      <c r="A240" s="191"/>
      <c r="B240" s="167"/>
      <c r="C240" s="158"/>
      <c r="D240" s="159"/>
      <c r="E240" s="159"/>
      <c r="F240" s="161"/>
      <c r="G240" s="160"/>
      <c r="H240" s="160"/>
      <c r="I240" s="160"/>
      <c r="J240" s="160"/>
      <c r="K240" s="160"/>
      <c r="L240" s="171"/>
      <c r="M240" s="22" t="s">
        <v>173</v>
      </c>
      <c r="N240" s="24" t="s">
        <v>71</v>
      </c>
      <c r="O240" s="23" t="s">
        <v>18</v>
      </c>
      <c r="P240" s="65">
        <v>17</v>
      </c>
      <c r="Q240" s="65">
        <v>18</v>
      </c>
      <c r="R240" s="65">
        <v>19</v>
      </c>
      <c r="S240" s="83"/>
      <c r="T240" s="9"/>
      <c r="U240" s="9"/>
      <c r="V240" s="9"/>
      <c r="W240" s="9"/>
      <c r="X240" s="9"/>
    </row>
    <row r="241" spans="1:24" ht="30" x14ac:dyDescent="0.25">
      <c r="A241" s="191"/>
      <c r="B241" s="167"/>
      <c r="C241" s="162" t="s">
        <v>32</v>
      </c>
      <c r="D241" s="27" t="s">
        <v>72</v>
      </c>
      <c r="E241" s="42" t="s">
        <v>21</v>
      </c>
      <c r="F241" s="25" t="s">
        <v>25</v>
      </c>
      <c r="G241" s="26">
        <v>196.3</v>
      </c>
      <c r="H241" s="26"/>
      <c r="I241" s="119">
        <v>223.3</v>
      </c>
      <c r="J241" s="110">
        <v>210</v>
      </c>
      <c r="K241" s="110">
        <v>220</v>
      </c>
      <c r="L241" s="27" t="s">
        <v>25</v>
      </c>
      <c r="M241" s="28"/>
      <c r="N241" s="32"/>
      <c r="O241" s="85"/>
      <c r="P241" s="114"/>
      <c r="Q241" s="115"/>
      <c r="R241" s="115"/>
      <c r="S241" s="83"/>
    </row>
    <row r="242" spans="1:24" x14ac:dyDescent="0.25">
      <c r="A242" s="191"/>
      <c r="B242" s="167"/>
      <c r="C242" s="162"/>
      <c r="D242" s="121" t="s">
        <v>72</v>
      </c>
      <c r="E242" s="42" t="s">
        <v>374</v>
      </c>
      <c r="F242" s="25"/>
      <c r="G242" s="119">
        <v>0.3</v>
      </c>
      <c r="H242" s="119"/>
      <c r="I242" s="119"/>
      <c r="J242" s="110"/>
      <c r="K242" s="110"/>
      <c r="L242" s="121"/>
      <c r="M242" s="28"/>
      <c r="N242" s="32"/>
      <c r="O242" s="85"/>
      <c r="P242" s="114"/>
      <c r="Q242" s="115"/>
      <c r="R242" s="115"/>
      <c r="S242" s="83"/>
    </row>
    <row r="243" spans="1:24" ht="14.25" x14ac:dyDescent="0.2">
      <c r="A243" s="191"/>
      <c r="B243" s="167"/>
      <c r="C243" s="162"/>
      <c r="D243" s="157" t="s">
        <v>28</v>
      </c>
      <c r="E243" s="157"/>
      <c r="F243" s="157"/>
      <c r="G243" s="50">
        <f>SUM(G241:G242)</f>
        <v>196.60000000000002</v>
      </c>
      <c r="H243" s="50">
        <f t="shared" ref="H243:K243" si="81">SUM(H241:H242)</f>
        <v>0</v>
      </c>
      <c r="I243" s="89">
        <f t="shared" si="81"/>
        <v>223.3</v>
      </c>
      <c r="J243" s="50">
        <f t="shared" si="81"/>
        <v>210</v>
      </c>
      <c r="K243" s="50">
        <f t="shared" si="81"/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116" t="s">
        <v>25</v>
      </c>
      <c r="Q243" s="116" t="s">
        <v>25</v>
      </c>
      <c r="R243" s="116" t="s">
        <v>25</v>
      </c>
      <c r="S243" s="86">
        <f>(I243-G243)/G243</f>
        <v>0.13580874872838242</v>
      </c>
    </row>
    <row r="244" spans="1:24" x14ac:dyDescent="0.25">
      <c r="A244" s="191"/>
      <c r="B244" s="167"/>
      <c r="C244" s="158" t="s">
        <v>33</v>
      </c>
      <c r="D244" s="159" t="s">
        <v>73</v>
      </c>
      <c r="E244" s="159"/>
      <c r="F244" s="161" t="s">
        <v>27</v>
      </c>
      <c r="G244" s="160"/>
      <c r="H244" s="160"/>
      <c r="I244" s="160"/>
      <c r="J244" s="160"/>
      <c r="K244" s="160"/>
      <c r="L244" s="171" t="s">
        <v>25</v>
      </c>
      <c r="M244" s="22" t="s">
        <v>174</v>
      </c>
      <c r="N244" s="24" t="s">
        <v>74</v>
      </c>
      <c r="O244" s="23" t="s">
        <v>18</v>
      </c>
      <c r="P244" s="65">
        <v>18</v>
      </c>
      <c r="Q244" s="65">
        <v>20</v>
      </c>
      <c r="R244" s="65">
        <v>22</v>
      </c>
      <c r="S244" s="83"/>
      <c r="T244" s="170"/>
      <c r="U244" s="170"/>
      <c r="V244" s="170"/>
      <c r="W244" s="170"/>
      <c r="X244" s="170"/>
    </row>
    <row r="245" spans="1:24" x14ac:dyDescent="0.25">
      <c r="A245" s="191"/>
      <c r="B245" s="167"/>
      <c r="C245" s="158"/>
      <c r="D245" s="159"/>
      <c r="E245" s="159"/>
      <c r="F245" s="161"/>
      <c r="G245" s="160"/>
      <c r="H245" s="160"/>
      <c r="I245" s="160"/>
      <c r="J245" s="160"/>
      <c r="K245" s="160"/>
      <c r="L245" s="171"/>
      <c r="M245" s="22" t="s">
        <v>175</v>
      </c>
      <c r="N245" s="24" t="s">
        <v>75</v>
      </c>
      <c r="O245" s="23" t="s">
        <v>18</v>
      </c>
      <c r="P245" s="65">
        <v>500</v>
      </c>
      <c r="Q245" s="65">
        <v>550</v>
      </c>
      <c r="R245" s="65">
        <v>600</v>
      </c>
      <c r="S245" s="83"/>
      <c r="T245" s="9"/>
      <c r="U245" s="9"/>
      <c r="V245" s="9"/>
      <c r="W245" s="9"/>
      <c r="X245" s="9"/>
    </row>
    <row r="246" spans="1:24" x14ac:dyDescent="0.25">
      <c r="A246" s="191"/>
      <c r="B246" s="167"/>
      <c r="C246" s="162" t="s">
        <v>33</v>
      </c>
      <c r="D246" s="27">
        <v>188714469</v>
      </c>
      <c r="E246" s="42" t="s">
        <v>20</v>
      </c>
      <c r="F246" s="25" t="s">
        <v>25</v>
      </c>
      <c r="G246" s="26">
        <v>28.2</v>
      </c>
      <c r="H246" s="26"/>
      <c r="I246" s="119">
        <v>35</v>
      </c>
      <c r="J246" s="110">
        <v>31</v>
      </c>
      <c r="K246" s="110">
        <v>32</v>
      </c>
      <c r="L246" s="27" t="s">
        <v>25</v>
      </c>
      <c r="M246" s="28"/>
      <c r="N246" s="43"/>
      <c r="O246" s="85"/>
      <c r="P246" s="114"/>
      <c r="Q246" s="115"/>
      <c r="R246" s="115"/>
      <c r="S246" s="83"/>
    </row>
    <row r="247" spans="1:24" ht="14.25" x14ac:dyDescent="0.2">
      <c r="A247" s="191"/>
      <c r="B247" s="167"/>
      <c r="C247" s="162"/>
      <c r="D247" s="157" t="s">
        <v>28</v>
      </c>
      <c r="E247" s="157"/>
      <c r="F247" s="157"/>
      <c r="G247" s="50">
        <f t="shared" ref="G247" si="82">SUM(G246:G246)</f>
        <v>28.2</v>
      </c>
      <c r="H247" s="50">
        <f t="shared" ref="H247:K247" si="83">SUM(H246:H246)</f>
        <v>0</v>
      </c>
      <c r="I247" s="89">
        <f t="shared" si="83"/>
        <v>35</v>
      </c>
      <c r="J247" s="50">
        <f t="shared" si="83"/>
        <v>31</v>
      </c>
      <c r="K247" s="50">
        <f t="shared" si="83"/>
        <v>32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116" t="s">
        <v>25</v>
      </c>
      <c r="Q247" s="116" t="s">
        <v>25</v>
      </c>
      <c r="R247" s="116" t="s">
        <v>25</v>
      </c>
      <c r="S247" s="86">
        <f>(I247-G247)/G247</f>
        <v>0.24113475177304969</v>
      </c>
    </row>
    <row r="248" spans="1:24" x14ac:dyDescent="0.25">
      <c r="A248" s="191"/>
      <c r="B248" s="33" t="s">
        <v>16</v>
      </c>
      <c r="C248" s="188" t="s">
        <v>2</v>
      </c>
      <c r="D248" s="188"/>
      <c r="E248" s="188"/>
      <c r="F248" s="188"/>
      <c r="G248" s="88">
        <f>G231+G238+G243+G247</f>
        <v>400.3</v>
      </c>
      <c r="H248" s="88">
        <f t="shared" ref="H248:K248" si="84">H231+H238+H243+H247</f>
        <v>0</v>
      </c>
      <c r="I248" s="88">
        <f t="shared" si="84"/>
        <v>732</v>
      </c>
      <c r="J248" s="88">
        <f t="shared" si="84"/>
        <v>757.2</v>
      </c>
      <c r="K248" s="88">
        <f t="shared" si="84"/>
        <v>832</v>
      </c>
      <c r="L248" s="34" t="s">
        <v>25</v>
      </c>
      <c r="M248" s="35" t="s">
        <v>25</v>
      </c>
      <c r="N248" s="35" t="s">
        <v>25</v>
      </c>
      <c r="O248" s="35" t="s">
        <v>25</v>
      </c>
      <c r="P248" s="117" t="s">
        <v>25</v>
      </c>
      <c r="Q248" s="117" t="s">
        <v>25</v>
      </c>
      <c r="R248" s="117" t="s">
        <v>25</v>
      </c>
      <c r="S248" s="83"/>
    </row>
    <row r="249" spans="1:24" x14ac:dyDescent="0.25">
      <c r="A249" s="90" t="s">
        <v>16</v>
      </c>
      <c r="B249" s="163" t="s">
        <v>10</v>
      </c>
      <c r="C249" s="163"/>
      <c r="D249" s="163"/>
      <c r="E249" s="163"/>
      <c r="F249" s="163"/>
      <c r="G249" s="91">
        <f>G248+G226</f>
        <v>572.70000000000005</v>
      </c>
      <c r="H249" s="91">
        <f t="shared" ref="H249:K249" si="85">H248+H226</f>
        <v>0</v>
      </c>
      <c r="I249" s="91">
        <f t="shared" si="85"/>
        <v>925.2</v>
      </c>
      <c r="J249" s="91">
        <f t="shared" si="85"/>
        <v>975.80000000000007</v>
      </c>
      <c r="K249" s="91">
        <f t="shared" si="85"/>
        <v>1072.4000000000001</v>
      </c>
      <c r="L249" s="39" t="s">
        <v>25</v>
      </c>
      <c r="M249" s="40" t="s">
        <v>25</v>
      </c>
      <c r="N249" s="40" t="s">
        <v>25</v>
      </c>
      <c r="O249" s="40" t="s">
        <v>25</v>
      </c>
      <c r="P249" s="118" t="s">
        <v>25</v>
      </c>
      <c r="Q249" s="118" t="s">
        <v>25</v>
      </c>
      <c r="R249" s="118" t="s">
        <v>25</v>
      </c>
      <c r="S249" s="83"/>
    </row>
    <row r="250" spans="1:24" x14ac:dyDescent="0.25">
      <c r="A250" s="82" t="s">
        <v>32</v>
      </c>
      <c r="B250" s="169" t="s">
        <v>176</v>
      </c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  <c r="M250" s="169"/>
      <c r="N250" s="169"/>
      <c r="O250" s="169"/>
      <c r="P250" s="169"/>
      <c r="Q250" s="169"/>
      <c r="R250" s="169"/>
      <c r="S250" s="83"/>
    </row>
    <row r="251" spans="1:24" ht="30" x14ac:dyDescent="0.25">
      <c r="A251" s="191" t="s">
        <v>32</v>
      </c>
      <c r="B251" s="194" t="s">
        <v>0</v>
      </c>
      <c r="C251" s="189" t="s">
        <v>224</v>
      </c>
      <c r="D251" s="189"/>
      <c r="E251" s="189"/>
      <c r="F251" s="195" t="s">
        <v>40</v>
      </c>
      <c r="G251" s="196"/>
      <c r="H251" s="197"/>
      <c r="I251" s="197"/>
      <c r="J251" s="197"/>
      <c r="K251" s="198"/>
      <c r="L251" s="195" t="s">
        <v>177</v>
      </c>
      <c r="M251" s="21" t="s">
        <v>54</v>
      </c>
      <c r="N251" s="21" t="s">
        <v>179</v>
      </c>
      <c r="O251" s="38" t="s">
        <v>18</v>
      </c>
      <c r="P251" s="111">
        <v>6</v>
      </c>
      <c r="Q251" s="111">
        <v>6</v>
      </c>
      <c r="R251" s="111">
        <v>6</v>
      </c>
      <c r="S251" s="83"/>
    </row>
    <row r="252" spans="1:24" x14ac:dyDescent="0.25">
      <c r="A252" s="191"/>
      <c r="B252" s="194"/>
      <c r="C252" s="189"/>
      <c r="D252" s="189"/>
      <c r="E252" s="189"/>
      <c r="F252" s="195"/>
      <c r="G252" s="199"/>
      <c r="H252" s="200"/>
      <c r="I252" s="200"/>
      <c r="J252" s="200"/>
      <c r="K252" s="201"/>
      <c r="L252" s="195"/>
      <c r="M252" s="21" t="s">
        <v>178</v>
      </c>
      <c r="N252" s="21" t="s">
        <v>239</v>
      </c>
      <c r="O252" s="38" t="s">
        <v>18</v>
      </c>
      <c r="P252" s="111">
        <v>3</v>
      </c>
      <c r="Q252" s="111">
        <v>3</v>
      </c>
      <c r="R252" s="111">
        <v>3</v>
      </c>
      <c r="S252" s="83"/>
    </row>
    <row r="253" spans="1:24" ht="30" x14ac:dyDescent="0.25">
      <c r="A253" s="191"/>
      <c r="B253" s="194"/>
      <c r="C253" s="189"/>
      <c r="D253" s="189"/>
      <c r="E253" s="189"/>
      <c r="F253" s="195"/>
      <c r="G253" s="202"/>
      <c r="H253" s="203"/>
      <c r="I253" s="203"/>
      <c r="J253" s="203"/>
      <c r="K253" s="204"/>
      <c r="L253" s="195"/>
      <c r="M253" s="21" t="s">
        <v>55</v>
      </c>
      <c r="N253" s="21" t="s">
        <v>78</v>
      </c>
      <c r="O253" s="38" t="s">
        <v>48</v>
      </c>
      <c r="P253" s="111">
        <v>920</v>
      </c>
      <c r="Q253" s="111">
        <v>1100</v>
      </c>
      <c r="R253" s="111">
        <v>1500</v>
      </c>
      <c r="S253" s="83"/>
    </row>
    <row r="254" spans="1:24" x14ac:dyDescent="0.25">
      <c r="A254" s="191"/>
      <c r="B254" s="167" t="s">
        <v>0</v>
      </c>
      <c r="C254" s="168" t="s">
        <v>0</v>
      </c>
      <c r="D254" s="159" t="s">
        <v>79</v>
      </c>
      <c r="E254" s="159"/>
      <c r="F254" s="161" t="s">
        <v>27</v>
      </c>
      <c r="G254" s="160"/>
      <c r="H254" s="160"/>
      <c r="I254" s="160"/>
      <c r="J254" s="160"/>
      <c r="K254" s="160"/>
      <c r="L254" s="210" t="s">
        <v>25</v>
      </c>
      <c r="M254" s="22" t="s">
        <v>246</v>
      </c>
      <c r="N254" s="24" t="s">
        <v>80</v>
      </c>
      <c r="O254" s="23" t="s">
        <v>18</v>
      </c>
      <c r="P254" s="65">
        <v>9</v>
      </c>
      <c r="Q254" s="65">
        <v>9</v>
      </c>
      <c r="R254" s="65">
        <v>10</v>
      </c>
      <c r="S254" s="83"/>
      <c r="T254" s="177"/>
      <c r="U254" s="177"/>
      <c r="V254" s="177"/>
      <c r="W254" s="177"/>
      <c r="X254" s="177"/>
    </row>
    <row r="255" spans="1:24" x14ac:dyDescent="0.25">
      <c r="A255" s="191"/>
      <c r="B255" s="167"/>
      <c r="C255" s="168"/>
      <c r="D255" s="159"/>
      <c r="E255" s="159"/>
      <c r="F255" s="161"/>
      <c r="G255" s="160"/>
      <c r="H255" s="160"/>
      <c r="I255" s="160"/>
      <c r="J255" s="160"/>
      <c r="K255" s="160"/>
      <c r="L255" s="210"/>
      <c r="M255" s="22" t="s">
        <v>247</v>
      </c>
      <c r="N255" s="24" t="s">
        <v>81</v>
      </c>
      <c r="O255" s="23" t="s">
        <v>48</v>
      </c>
      <c r="P255" s="65">
        <v>6</v>
      </c>
      <c r="Q255" s="65">
        <v>7</v>
      </c>
      <c r="R255" s="65">
        <v>7</v>
      </c>
      <c r="S255" s="83"/>
      <c r="T255" s="177"/>
      <c r="U255" s="177"/>
      <c r="V255" s="177"/>
      <c r="W255" s="177"/>
      <c r="X255" s="177"/>
    </row>
    <row r="256" spans="1:24" x14ac:dyDescent="0.25">
      <c r="A256" s="191"/>
      <c r="B256" s="167"/>
      <c r="C256" s="168"/>
      <c r="D256" s="159"/>
      <c r="E256" s="159"/>
      <c r="F256" s="161"/>
      <c r="G256" s="160"/>
      <c r="H256" s="160"/>
      <c r="I256" s="160"/>
      <c r="J256" s="160"/>
      <c r="K256" s="160"/>
      <c r="L256" s="210"/>
      <c r="M256" s="22" t="s">
        <v>250</v>
      </c>
      <c r="N256" s="24" t="s">
        <v>251</v>
      </c>
      <c r="O256" s="23" t="s">
        <v>48</v>
      </c>
      <c r="P256" s="65">
        <v>15</v>
      </c>
      <c r="Q256" s="65">
        <v>16</v>
      </c>
      <c r="R256" s="65">
        <v>20</v>
      </c>
      <c r="S256" s="83"/>
      <c r="T256" s="11"/>
      <c r="U256" s="11"/>
      <c r="V256" s="11"/>
      <c r="W256" s="11"/>
      <c r="X256" s="11"/>
    </row>
    <row r="257" spans="1:24" x14ac:dyDescent="0.25">
      <c r="A257" s="191"/>
      <c r="B257" s="167"/>
      <c r="C257" s="162" t="s">
        <v>0</v>
      </c>
      <c r="D257" s="27">
        <v>188714469</v>
      </c>
      <c r="E257" s="42" t="s">
        <v>20</v>
      </c>
      <c r="F257" s="25" t="s">
        <v>25</v>
      </c>
      <c r="G257" s="26">
        <v>35.4</v>
      </c>
      <c r="H257" s="26"/>
      <c r="I257" s="119">
        <v>35</v>
      </c>
      <c r="J257" s="110">
        <v>42</v>
      </c>
      <c r="K257" s="110">
        <v>45</v>
      </c>
      <c r="L257" s="27" t="s">
        <v>25</v>
      </c>
      <c r="M257" s="28"/>
      <c r="N257" s="43"/>
      <c r="O257" s="85"/>
      <c r="P257" s="114"/>
      <c r="Q257" s="115"/>
      <c r="R257" s="115"/>
      <c r="S257" s="83"/>
    </row>
    <row r="258" spans="1:24" ht="14.25" x14ac:dyDescent="0.2">
      <c r="A258" s="191"/>
      <c r="B258" s="167"/>
      <c r="C258" s="162"/>
      <c r="D258" s="157" t="s">
        <v>28</v>
      </c>
      <c r="E258" s="157"/>
      <c r="F258" s="157"/>
      <c r="G258" s="50">
        <f t="shared" ref="G258:K258" si="86">SUM(G257:G257)</f>
        <v>35.4</v>
      </c>
      <c r="H258" s="50">
        <f t="shared" si="86"/>
        <v>0</v>
      </c>
      <c r="I258" s="89">
        <f t="shared" si="86"/>
        <v>35</v>
      </c>
      <c r="J258" s="50">
        <f t="shared" si="86"/>
        <v>42</v>
      </c>
      <c r="K258" s="50">
        <f t="shared" si="86"/>
        <v>45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116" t="s">
        <v>25</v>
      </c>
      <c r="Q258" s="116" t="s">
        <v>25</v>
      </c>
      <c r="R258" s="116" t="s">
        <v>25</v>
      </c>
      <c r="S258" s="86">
        <f>(I258-G258)/G258</f>
        <v>-1.1299435028248548E-2</v>
      </c>
    </row>
    <row r="259" spans="1:24" ht="30" x14ac:dyDescent="0.25">
      <c r="A259" s="191"/>
      <c r="B259" s="167"/>
      <c r="C259" s="158" t="s">
        <v>16</v>
      </c>
      <c r="D259" s="159" t="s">
        <v>372</v>
      </c>
      <c r="E259" s="159"/>
      <c r="F259" s="161" t="s">
        <v>27</v>
      </c>
      <c r="G259" s="160"/>
      <c r="H259" s="160"/>
      <c r="I259" s="160"/>
      <c r="J259" s="160"/>
      <c r="K259" s="160"/>
      <c r="L259" s="210" t="s">
        <v>25</v>
      </c>
      <c r="M259" s="22" t="s">
        <v>76</v>
      </c>
      <c r="N259" s="42" t="s">
        <v>180</v>
      </c>
      <c r="O259" s="23" t="s">
        <v>18</v>
      </c>
      <c r="P259" s="65">
        <v>30</v>
      </c>
      <c r="Q259" s="65">
        <v>35</v>
      </c>
      <c r="R259" s="65">
        <v>40</v>
      </c>
      <c r="S259" s="83"/>
      <c r="T259" s="11"/>
      <c r="U259" s="11"/>
      <c r="V259" s="11"/>
      <c r="W259" s="11"/>
      <c r="X259" s="11"/>
    </row>
    <row r="260" spans="1:24" x14ac:dyDescent="0.25">
      <c r="A260" s="191"/>
      <c r="B260" s="167"/>
      <c r="C260" s="158"/>
      <c r="D260" s="159"/>
      <c r="E260" s="159"/>
      <c r="F260" s="161"/>
      <c r="G260" s="160"/>
      <c r="H260" s="160"/>
      <c r="I260" s="160"/>
      <c r="J260" s="160"/>
      <c r="K260" s="160"/>
      <c r="L260" s="210"/>
      <c r="M260" s="22" t="s">
        <v>182</v>
      </c>
      <c r="N260" s="42" t="s">
        <v>82</v>
      </c>
      <c r="O260" s="23" t="s">
        <v>18</v>
      </c>
      <c r="P260" s="65">
        <v>1600</v>
      </c>
      <c r="Q260" s="65">
        <v>2000</v>
      </c>
      <c r="R260" s="65">
        <v>2100</v>
      </c>
      <c r="S260" s="83"/>
      <c r="T260" s="11"/>
      <c r="U260" s="11"/>
      <c r="V260" s="11"/>
      <c r="W260" s="11"/>
      <c r="X260" s="11"/>
    </row>
    <row r="261" spans="1:24" x14ac:dyDescent="0.25">
      <c r="A261" s="191"/>
      <c r="B261" s="167"/>
      <c r="C261" s="162" t="s">
        <v>16</v>
      </c>
      <c r="D261" s="27">
        <v>188714469</v>
      </c>
      <c r="E261" s="42" t="s">
        <v>20</v>
      </c>
      <c r="F261" s="25" t="s">
        <v>25</v>
      </c>
      <c r="G261" s="26">
        <v>61.4</v>
      </c>
      <c r="H261" s="26"/>
      <c r="I261" s="119">
        <v>80</v>
      </c>
      <c r="J261" s="110">
        <v>96.5</v>
      </c>
      <c r="K261" s="110">
        <v>101.3</v>
      </c>
      <c r="L261" s="27" t="s">
        <v>25</v>
      </c>
      <c r="M261" s="28"/>
      <c r="N261" s="43"/>
      <c r="O261" s="85"/>
      <c r="P261" s="29"/>
      <c r="Q261" s="29"/>
      <c r="R261" s="85"/>
      <c r="S261" s="83"/>
    </row>
    <row r="262" spans="1:24" ht="14.25" x14ac:dyDescent="0.2">
      <c r="A262" s="191"/>
      <c r="B262" s="167"/>
      <c r="C262" s="162"/>
      <c r="D262" s="157" t="s">
        <v>28</v>
      </c>
      <c r="E262" s="157"/>
      <c r="F262" s="157"/>
      <c r="G262" s="50">
        <f t="shared" ref="G262" si="87">SUM(G261:G261)</f>
        <v>61.4</v>
      </c>
      <c r="H262" s="50">
        <f t="shared" ref="H262:K262" si="88">SUM(H261:H261)</f>
        <v>0</v>
      </c>
      <c r="I262" s="89">
        <f t="shared" si="88"/>
        <v>80</v>
      </c>
      <c r="J262" s="50">
        <f t="shared" si="88"/>
        <v>96.5</v>
      </c>
      <c r="K262" s="50">
        <f t="shared" si="88"/>
        <v>101.3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86">
        <f>(I262-G262)/G262</f>
        <v>0.30293159609120524</v>
      </c>
    </row>
    <row r="263" spans="1:24" x14ac:dyDescent="0.25">
      <c r="A263" s="191"/>
      <c r="B263" s="45" t="s">
        <v>0</v>
      </c>
      <c r="C263" s="188" t="s">
        <v>2</v>
      </c>
      <c r="D263" s="188"/>
      <c r="E263" s="188"/>
      <c r="F263" s="188"/>
      <c r="G263" s="88">
        <f>G262+G258</f>
        <v>96.8</v>
      </c>
      <c r="H263" s="88">
        <f t="shared" ref="H263:K263" si="89">H262+H258</f>
        <v>0</v>
      </c>
      <c r="I263" s="88">
        <f t="shared" si="89"/>
        <v>115</v>
      </c>
      <c r="J263" s="88">
        <f t="shared" si="89"/>
        <v>138.5</v>
      </c>
      <c r="K263" s="88">
        <f t="shared" si="89"/>
        <v>146.30000000000001</v>
      </c>
      <c r="L263" s="34" t="s">
        <v>25</v>
      </c>
      <c r="M263" s="35" t="s">
        <v>25</v>
      </c>
      <c r="N263" s="35" t="s">
        <v>25</v>
      </c>
      <c r="O263" s="35" t="s">
        <v>25</v>
      </c>
      <c r="P263" s="35" t="s">
        <v>25</v>
      </c>
      <c r="Q263" s="35" t="s">
        <v>25</v>
      </c>
      <c r="R263" s="35" t="s">
        <v>25</v>
      </c>
      <c r="S263" s="83"/>
    </row>
    <row r="264" spans="1:24" x14ac:dyDescent="0.25">
      <c r="A264" s="90" t="s">
        <v>32</v>
      </c>
      <c r="B264" s="163" t="s">
        <v>10</v>
      </c>
      <c r="C264" s="163"/>
      <c r="D264" s="163"/>
      <c r="E264" s="163"/>
      <c r="F264" s="163"/>
      <c r="G264" s="91">
        <f>G263</f>
        <v>96.8</v>
      </c>
      <c r="H264" s="91">
        <f t="shared" ref="H264:K264" si="90">H263</f>
        <v>0</v>
      </c>
      <c r="I264" s="91">
        <f t="shared" si="90"/>
        <v>115</v>
      </c>
      <c r="J264" s="91">
        <f t="shared" si="90"/>
        <v>138.5</v>
      </c>
      <c r="K264" s="91">
        <f t="shared" si="90"/>
        <v>146.30000000000001</v>
      </c>
      <c r="L264" s="39" t="s">
        <v>25</v>
      </c>
      <c r="M264" s="40" t="s">
        <v>25</v>
      </c>
      <c r="N264" s="40" t="s">
        <v>25</v>
      </c>
      <c r="O264" s="40" t="s">
        <v>25</v>
      </c>
      <c r="P264" s="40" t="s">
        <v>25</v>
      </c>
      <c r="Q264" s="40" t="s">
        <v>25</v>
      </c>
      <c r="R264" s="40" t="s">
        <v>25</v>
      </c>
      <c r="S264" s="83"/>
    </row>
    <row r="265" spans="1:24" x14ac:dyDescent="0.25">
      <c r="A265" s="82" t="s">
        <v>33</v>
      </c>
      <c r="B265" s="169" t="s">
        <v>83</v>
      </c>
      <c r="C265" s="169"/>
      <c r="D265" s="169"/>
      <c r="E265" s="169"/>
      <c r="F265" s="169"/>
      <c r="G265" s="169"/>
      <c r="H265" s="169"/>
      <c r="I265" s="169"/>
      <c r="J265" s="169"/>
      <c r="K265" s="169"/>
      <c r="L265" s="169"/>
      <c r="M265" s="169"/>
      <c r="N265" s="169"/>
      <c r="O265" s="169"/>
      <c r="P265" s="169"/>
      <c r="Q265" s="169"/>
      <c r="R265" s="169"/>
      <c r="S265" s="83"/>
    </row>
    <row r="266" spans="1:24" ht="30" x14ac:dyDescent="0.25">
      <c r="A266" s="191" t="s">
        <v>33</v>
      </c>
      <c r="B266" s="45" t="s">
        <v>0</v>
      </c>
      <c r="C266" s="189" t="s">
        <v>181</v>
      </c>
      <c r="D266" s="189"/>
      <c r="E266" s="189"/>
      <c r="F266" s="36" t="s">
        <v>40</v>
      </c>
      <c r="G266" s="145"/>
      <c r="H266" s="146"/>
      <c r="I266" s="146"/>
      <c r="J266" s="146"/>
      <c r="K266" s="147"/>
      <c r="L266" s="36" t="s">
        <v>248</v>
      </c>
      <c r="M266" s="21" t="s">
        <v>65</v>
      </c>
      <c r="N266" s="21" t="s">
        <v>106</v>
      </c>
      <c r="O266" s="38" t="s">
        <v>17</v>
      </c>
      <c r="P266" s="111">
        <v>3.62</v>
      </c>
      <c r="Q266" s="111">
        <v>3.79</v>
      </c>
      <c r="R266" s="111">
        <v>3.83</v>
      </c>
      <c r="S266" s="83"/>
      <c r="T266" s="11"/>
      <c r="U266" s="11"/>
      <c r="V266" s="11"/>
      <c r="W266" s="11"/>
      <c r="X266" s="11"/>
    </row>
    <row r="267" spans="1:24" x14ac:dyDescent="0.25">
      <c r="A267" s="191"/>
      <c r="B267" s="167" t="s">
        <v>0</v>
      </c>
      <c r="C267" s="168" t="s">
        <v>0</v>
      </c>
      <c r="D267" s="159" t="s">
        <v>84</v>
      </c>
      <c r="E267" s="159"/>
      <c r="F267" s="161" t="s">
        <v>27</v>
      </c>
      <c r="G267" s="160"/>
      <c r="H267" s="160"/>
      <c r="I267" s="160"/>
      <c r="J267" s="160"/>
      <c r="K267" s="160"/>
      <c r="L267" s="210" t="s">
        <v>25</v>
      </c>
      <c r="M267" s="22" t="s">
        <v>76</v>
      </c>
      <c r="N267" s="42" t="s">
        <v>85</v>
      </c>
      <c r="O267" s="23" t="s">
        <v>48</v>
      </c>
      <c r="P267" s="65">
        <v>242</v>
      </c>
      <c r="Q267" s="65">
        <v>253</v>
      </c>
      <c r="R267" s="65">
        <v>260</v>
      </c>
      <c r="S267" s="83"/>
      <c r="T267" s="11"/>
      <c r="U267" s="11"/>
      <c r="V267" s="11"/>
      <c r="W267" s="11"/>
      <c r="X267" s="11"/>
    </row>
    <row r="268" spans="1:24" x14ac:dyDescent="0.25">
      <c r="A268" s="191"/>
      <c r="B268" s="167"/>
      <c r="C268" s="168"/>
      <c r="D268" s="159"/>
      <c r="E268" s="159"/>
      <c r="F268" s="161"/>
      <c r="G268" s="160"/>
      <c r="H268" s="160"/>
      <c r="I268" s="160"/>
      <c r="J268" s="160"/>
      <c r="K268" s="160"/>
      <c r="L268" s="210"/>
      <c r="M268" s="22" t="s">
        <v>182</v>
      </c>
      <c r="N268" s="42" t="s">
        <v>86</v>
      </c>
      <c r="O268" s="23" t="s">
        <v>18</v>
      </c>
      <c r="P268" s="65">
        <v>229</v>
      </c>
      <c r="Q268" s="65">
        <v>240</v>
      </c>
      <c r="R268" s="65">
        <v>250</v>
      </c>
      <c r="S268" s="83"/>
      <c r="T268" s="11"/>
      <c r="U268" s="11"/>
      <c r="V268" s="11"/>
      <c r="W268" s="11"/>
      <c r="X268" s="11"/>
    </row>
    <row r="269" spans="1:24" x14ac:dyDescent="0.25">
      <c r="A269" s="191"/>
      <c r="B269" s="167"/>
      <c r="C269" s="162" t="s">
        <v>0</v>
      </c>
      <c r="D269" s="27">
        <v>191130798</v>
      </c>
      <c r="E269" s="42" t="s">
        <v>20</v>
      </c>
      <c r="F269" s="25" t="s">
        <v>25</v>
      </c>
      <c r="G269" s="26">
        <v>9.5</v>
      </c>
      <c r="H269" s="26"/>
      <c r="I269" s="119">
        <v>12</v>
      </c>
      <c r="J269" s="26">
        <v>13.2</v>
      </c>
      <c r="K269" s="26">
        <v>14.5</v>
      </c>
      <c r="L269" s="30" t="s">
        <v>25</v>
      </c>
      <c r="M269" s="28"/>
      <c r="N269" s="43"/>
      <c r="O269" s="85"/>
      <c r="P269" s="29"/>
      <c r="Q269" s="29"/>
      <c r="R269" s="85"/>
      <c r="S269" s="83"/>
    </row>
    <row r="270" spans="1:24" ht="14.25" x14ac:dyDescent="0.2">
      <c r="A270" s="191"/>
      <c r="B270" s="167"/>
      <c r="C270" s="162"/>
      <c r="D270" s="157" t="s">
        <v>28</v>
      </c>
      <c r="E270" s="157"/>
      <c r="F270" s="157"/>
      <c r="G270" s="50">
        <f t="shared" ref="G270" si="91">SUM(G269:G269)</f>
        <v>9.5</v>
      </c>
      <c r="H270" s="50">
        <f t="shared" ref="H270:K270" si="92">SUM(H269:H269)</f>
        <v>0</v>
      </c>
      <c r="I270" s="89">
        <f t="shared" si="92"/>
        <v>12</v>
      </c>
      <c r="J270" s="50">
        <f t="shared" si="92"/>
        <v>13.2</v>
      </c>
      <c r="K270" s="50">
        <f t="shared" si="92"/>
        <v>14.5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86">
        <f>(I270-G270)/G270</f>
        <v>0.26315789473684209</v>
      </c>
    </row>
    <row r="271" spans="1:24" x14ac:dyDescent="0.25">
      <c r="A271" s="191"/>
      <c r="B271" s="45" t="s">
        <v>0</v>
      </c>
      <c r="C271" s="188" t="s">
        <v>2</v>
      </c>
      <c r="D271" s="188"/>
      <c r="E271" s="188"/>
      <c r="F271" s="188"/>
      <c r="G271" s="88">
        <f>G270</f>
        <v>9.5</v>
      </c>
      <c r="H271" s="88">
        <f t="shared" ref="H271:K272" si="93">H270</f>
        <v>0</v>
      </c>
      <c r="I271" s="88">
        <f t="shared" si="93"/>
        <v>12</v>
      </c>
      <c r="J271" s="88">
        <f t="shared" si="93"/>
        <v>13.2</v>
      </c>
      <c r="K271" s="88">
        <f t="shared" si="93"/>
        <v>14.5</v>
      </c>
      <c r="L271" s="34" t="s">
        <v>25</v>
      </c>
      <c r="M271" s="35" t="s">
        <v>25</v>
      </c>
      <c r="N271" s="35" t="s">
        <v>25</v>
      </c>
      <c r="O271" s="35" t="s">
        <v>25</v>
      </c>
      <c r="P271" s="35" t="s">
        <v>25</v>
      </c>
      <c r="Q271" s="35" t="s">
        <v>25</v>
      </c>
      <c r="R271" s="35" t="s">
        <v>25</v>
      </c>
      <c r="S271" s="83"/>
    </row>
    <row r="272" spans="1:24" x14ac:dyDescent="0.25">
      <c r="A272" s="90" t="s">
        <v>33</v>
      </c>
      <c r="B272" s="163" t="s">
        <v>10</v>
      </c>
      <c r="C272" s="163"/>
      <c r="D272" s="163"/>
      <c r="E272" s="163"/>
      <c r="F272" s="163"/>
      <c r="G272" s="91">
        <f>G271</f>
        <v>9.5</v>
      </c>
      <c r="H272" s="91">
        <f t="shared" si="93"/>
        <v>0</v>
      </c>
      <c r="I272" s="91">
        <f t="shared" si="93"/>
        <v>12</v>
      </c>
      <c r="J272" s="91">
        <f t="shared" si="93"/>
        <v>13.2</v>
      </c>
      <c r="K272" s="91">
        <f t="shared" si="93"/>
        <v>14.5</v>
      </c>
      <c r="L272" s="39" t="s">
        <v>25</v>
      </c>
      <c r="M272" s="40" t="s">
        <v>25</v>
      </c>
      <c r="N272" s="40" t="s">
        <v>25</v>
      </c>
      <c r="O272" s="40" t="s">
        <v>25</v>
      </c>
      <c r="P272" s="40" t="s">
        <v>25</v>
      </c>
      <c r="Q272" s="40" t="s">
        <v>25</v>
      </c>
      <c r="R272" s="40" t="s">
        <v>25</v>
      </c>
      <c r="S272" s="83"/>
    </row>
    <row r="273" spans="1:24" x14ac:dyDescent="0.25">
      <c r="A273" s="82" t="s">
        <v>34</v>
      </c>
      <c r="B273" s="169" t="s">
        <v>87</v>
      </c>
      <c r="C273" s="169"/>
      <c r="D273" s="169"/>
      <c r="E273" s="169"/>
      <c r="F273" s="169"/>
      <c r="G273" s="169"/>
      <c r="H273" s="169"/>
      <c r="I273" s="169"/>
      <c r="J273" s="169"/>
      <c r="K273" s="169"/>
      <c r="L273" s="169"/>
      <c r="M273" s="169"/>
      <c r="N273" s="169"/>
      <c r="O273" s="169"/>
      <c r="P273" s="169"/>
      <c r="Q273" s="169"/>
      <c r="R273" s="169"/>
      <c r="S273" s="83"/>
    </row>
    <row r="274" spans="1:24" x14ac:dyDescent="0.25">
      <c r="A274" s="191" t="s">
        <v>34</v>
      </c>
      <c r="B274" s="45" t="s">
        <v>0</v>
      </c>
      <c r="C274" s="189" t="s">
        <v>88</v>
      </c>
      <c r="D274" s="189"/>
      <c r="E274" s="189"/>
      <c r="F274" s="36" t="s">
        <v>40</v>
      </c>
      <c r="G274" s="195"/>
      <c r="H274" s="195"/>
      <c r="I274" s="195"/>
      <c r="J274" s="195"/>
      <c r="K274" s="195"/>
      <c r="L274" s="36" t="s">
        <v>328</v>
      </c>
      <c r="M274" s="21" t="s">
        <v>77</v>
      </c>
      <c r="N274" s="57" t="s">
        <v>90</v>
      </c>
      <c r="O274" s="38" t="s">
        <v>18</v>
      </c>
      <c r="P274" s="111">
        <v>60</v>
      </c>
      <c r="Q274" s="111">
        <v>62</v>
      </c>
      <c r="R274" s="111">
        <v>64</v>
      </c>
      <c r="S274" s="83"/>
    </row>
    <row r="275" spans="1:24" x14ac:dyDescent="0.25">
      <c r="A275" s="191"/>
      <c r="B275" s="211" t="s">
        <v>0</v>
      </c>
      <c r="C275" s="30" t="s">
        <v>0</v>
      </c>
      <c r="D275" s="159" t="s">
        <v>89</v>
      </c>
      <c r="E275" s="159"/>
      <c r="F275" s="84" t="s">
        <v>27</v>
      </c>
      <c r="G275" s="160"/>
      <c r="H275" s="160"/>
      <c r="I275" s="160"/>
      <c r="J275" s="160"/>
      <c r="K275" s="160"/>
      <c r="L275" s="71" t="s">
        <v>25</v>
      </c>
      <c r="M275" s="22" t="s">
        <v>183</v>
      </c>
      <c r="N275" s="23" t="s">
        <v>105</v>
      </c>
      <c r="O275" s="23" t="s">
        <v>17</v>
      </c>
      <c r="P275" s="65">
        <v>100</v>
      </c>
      <c r="Q275" s="65">
        <v>100</v>
      </c>
      <c r="R275" s="65">
        <v>100</v>
      </c>
      <c r="S275" s="83"/>
      <c r="T275" s="9"/>
      <c r="U275" s="9"/>
      <c r="V275" s="9"/>
      <c r="W275" s="9"/>
      <c r="X275" s="9"/>
    </row>
    <row r="276" spans="1:24" x14ac:dyDescent="0.25">
      <c r="A276" s="191"/>
      <c r="B276" s="212"/>
      <c r="C276" s="162" t="s">
        <v>0</v>
      </c>
      <c r="D276" s="27">
        <v>188714469</v>
      </c>
      <c r="E276" s="42" t="s">
        <v>20</v>
      </c>
      <c r="F276" s="25" t="s">
        <v>25</v>
      </c>
      <c r="G276" s="26">
        <v>80</v>
      </c>
      <c r="H276" s="26"/>
      <c r="I276" s="119">
        <v>90</v>
      </c>
      <c r="J276" s="110">
        <v>85</v>
      </c>
      <c r="K276" s="110">
        <v>90</v>
      </c>
      <c r="L276" s="27" t="s">
        <v>25</v>
      </c>
      <c r="M276" s="28"/>
      <c r="N276" s="43"/>
      <c r="O276" s="85"/>
      <c r="P276" s="114"/>
      <c r="Q276" s="115"/>
      <c r="R276" s="115"/>
      <c r="S276" s="83"/>
    </row>
    <row r="277" spans="1:24" ht="14.25" x14ac:dyDescent="0.2">
      <c r="A277" s="191"/>
      <c r="B277" s="212"/>
      <c r="C277" s="162"/>
      <c r="D277" s="157" t="s">
        <v>28</v>
      </c>
      <c r="E277" s="157"/>
      <c r="F277" s="157"/>
      <c r="G277" s="50">
        <f t="shared" ref="G277:K277" si="94">SUM(G276:G276)</f>
        <v>80</v>
      </c>
      <c r="H277" s="50">
        <f t="shared" si="94"/>
        <v>0</v>
      </c>
      <c r="I277" s="89">
        <f t="shared" si="94"/>
        <v>90</v>
      </c>
      <c r="J277" s="50">
        <f t="shared" si="94"/>
        <v>85</v>
      </c>
      <c r="K277" s="50">
        <f t="shared" si="94"/>
        <v>90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116" t="s">
        <v>25</v>
      </c>
      <c r="Q277" s="116" t="s">
        <v>25</v>
      </c>
      <c r="R277" s="116" t="s">
        <v>25</v>
      </c>
      <c r="S277" s="86">
        <f>(I277-G277)/G277</f>
        <v>0.125</v>
      </c>
    </row>
    <row r="278" spans="1:24" x14ac:dyDescent="0.25">
      <c r="A278" s="191"/>
      <c r="B278" s="212"/>
      <c r="C278" s="158" t="s">
        <v>16</v>
      </c>
      <c r="D278" s="159" t="s">
        <v>373</v>
      </c>
      <c r="E278" s="159"/>
      <c r="F278" s="161" t="s">
        <v>27</v>
      </c>
      <c r="G278" s="160"/>
      <c r="H278" s="160"/>
      <c r="I278" s="160"/>
      <c r="J278" s="160"/>
      <c r="K278" s="160"/>
      <c r="L278" s="210" t="s">
        <v>25</v>
      </c>
      <c r="M278" s="22" t="s">
        <v>184</v>
      </c>
      <c r="N278" s="24" t="s">
        <v>91</v>
      </c>
      <c r="O278" s="23" t="s">
        <v>18</v>
      </c>
      <c r="P278" s="65">
        <v>2350</v>
      </c>
      <c r="Q278" s="65">
        <v>2400</v>
      </c>
      <c r="R278" s="65">
        <v>2450</v>
      </c>
      <c r="S278" s="83"/>
      <c r="T278" s="177"/>
      <c r="U278" s="177"/>
      <c r="V278" s="177"/>
      <c r="W278" s="177"/>
      <c r="X278" s="177"/>
    </row>
    <row r="279" spans="1:24" x14ac:dyDescent="0.25">
      <c r="A279" s="191"/>
      <c r="B279" s="212"/>
      <c r="C279" s="158"/>
      <c r="D279" s="159"/>
      <c r="E279" s="159"/>
      <c r="F279" s="161"/>
      <c r="G279" s="160"/>
      <c r="H279" s="160"/>
      <c r="I279" s="160"/>
      <c r="J279" s="160"/>
      <c r="K279" s="160"/>
      <c r="L279" s="210"/>
      <c r="M279" s="22" t="s">
        <v>185</v>
      </c>
      <c r="N279" s="24" t="s">
        <v>92</v>
      </c>
      <c r="O279" s="23" t="s">
        <v>48</v>
      </c>
      <c r="P279" s="65">
        <v>420</v>
      </c>
      <c r="Q279" s="65">
        <v>440</v>
      </c>
      <c r="R279" s="65">
        <v>460</v>
      </c>
      <c r="S279" s="83"/>
      <c r="T279" s="177"/>
      <c r="U279" s="177"/>
      <c r="V279" s="177"/>
      <c r="W279" s="177"/>
      <c r="X279" s="177"/>
    </row>
    <row r="280" spans="1:24" x14ac:dyDescent="0.25">
      <c r="A280" s="191"/>
      <c r="B280" s="212"/>
      <c r="C280" s="162" t="s">
        <v>16</v>
      </c>
      <c r="D280" s="27">
        <v>188714469</v>
      </c>
      <c r="E280" s="42" t="s">
        <v>20</v>
      </c>
      <c r="F280" s="25" t="s">
        <v>25</v>
      </c>
      <c r="G280" s="26">
        <v>340.4</v>
      </c>
      <c r="H280" s="26"/>
      <c r="I280" s="119">
        <v>360</v>
      </c>
      <c r="J280" s="110">
        <v>365</v>
      </c>
      <c r="K280" s="110">
        <v>370</v>
      </c>
      <c r="L280" s="27" t="s">
        <v>25</v>
      </c>
      <c r="M280" s="28"/>
      <c r="N280" s="43"/>
      <c r="O280" s="85"/>
      <c r="P280" s="114"/>
      <c r="Q280" s="115"/>
      <c r="R280" s="115"/>
      <c r="S280" s="83"/>
    </row>
    <row r="281" spans="1:24" ht="14.25" x14ac:dyDescent="0.2">
      <c r="A281" s="191"/>
      <c r="B281" s="212"/>
      <c r="C281" s="162"/>
      <c r="D281" s="157" t="s">
        <v>28</v>
      </c>
      <c r="E281" s="157"/>
      <c r="F281" s="157"/>
      <c r="G281" s="50">
        <f t="shared" ref="G281:K281" si="95">SUM(G280:G280)</f>
        <v>340.4</v>
      </c>
      <c r="H281" s="50">
        <f t="shared" si="95"/>
        <v>0</v>
      </c>
      <c r="I281" s="89">
        <f t="shared" si="95"/>
        <v>360</v>
      </c>
      <c r="J281" s="50">
        <f t="shared" si="95"/>
        <v>365</v>
      </c>
      <c r="K281" s="50">
        <f t="shared" si="95"/>
        <v>370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116" t="s">
        <v>25</v>
      </c>
      <c r="Q281" s="116" t="s">
        <v>25</v>
      </c>
      <c r="R281" s="116" t="s">
        <v>25</v>
      </c>
      <c r="S281" s="86">
        <f>(I281-G281)/G281</f>
        <v>5.757931844888374E-2</v>
      </c>
    </row>
    <row r="282" spans="1:24" x14ac:dyDescent="0.25">
      <c r="A282" s="191"/>
      <c r="B282" s="212"/>
      <c r="C282" s="87" t="s">
        <v>32</v>
      </c>
      <c r="D282" s="159" t="s">
        <v>94</v>
      </c>
      <c r="E282" s="159"/>
      <c r="F282" s="84" t="s">
        <v>27</v>
      </c>
      <c r="G282" s="160"/>
      <c r="H282" s="160"/>
      <c r="I282" s="160"/>
      <c r="J282" s="160"/>
      <c r="K282" s="160"/>
      <c r="L282" s="71" t="s">
        <v>25</v>
      </c>
      <c r="M282" s="22" t="s">
        <v>186</v>
      </c>
      <c r="N282" s="24" t="s">
        <v>95</v>
      </c>
      <c r="O282" s="23" t="s">
        <v>18</v>
      </c>
      <c r="P282" s="112">
        <v>44</v>
      </c>
      <c r="Q282" s="112">
        <v>46</v>
      </c>
      <c r="R282" s="112">
        <v>46</v>
      </c>
      <c r="S282" s="83"/>
      <c r="T282" s="177"/>
      <c r="U282" s="177"/>
      <c r="V282" s="177"/>
      <c r="W282" s="177"/>
      <c r="X282" s="177"/>
    </row>
    <row r="283" spans="1:24" x14ac:dyDescent="0.25">
      <c r="A283" s="191"/>
      <c r="B283" s="212"/>
      <c r="C283" s="162" t="s">
        <v>32</v>
      </c>
      <c r="D283" s="27" t="s">
        <v>72</v>
      </c>
      <c r="E283" s="42" t="s">
        <v>20</v>
      </c>
      <c r="F283" s="25" t="s">
        <v>25</v>
      </c>
      <c r="G283" s="26">
        <v>34</v>
      </c>
      <c r="H283" s="26"/>
      <c r="I283" s="119">
        <v>42</v>
      </c>
      <c r="J283" s="110">
        <v>35</v>
      </c>
      <c r="K283" s="110">
        <v>36</v>
      </c>
      <c r="L283" s="27" t="s">
        <v>25</v>
      </c>
      <c r="M283" s="28"/>
      <c r="N283" s="32"/>
      <c r="O283" s="85"/>
      <c r="P283" s="114"/>
      <c r="Q283" s="115"/>
      <c r="R283" s="115"/>
      <c r="S283" s="83"/>
    </row>
    <row r="284" spans="1:24" ht="14.25" x14ac:dyDescent="0.2">
      <c r="A284" s="191"/>
      <c r="B284" s="212"/>
      <c r="C284" s="162"/>
      <c r="D284" s="157" t="s">
        <v>28</v>
      </c>
      <c r="E284" s="157"/>
      <c r="F284" s="157"/>
      <c r="G284" s="50">
        <f t="shared" ref="G284:K284" si="96">SUM(G283:G283)</f>
        <v>34</v>
      </c>
      <c r="H284" s="50">
        <f t="shared" si="96"/>
        <v>0</v>
      </c>
      <c r="I284" s="89">
        <f t="shared" si="96"/>
        <v>42</v>
      </c>
      <c r="J284" s="50">
        <f t="shared" si="96"/>
        <v>35</v>
      </c>
      <c r="K284" s="50">
        <f t="shared" si="96"/>
        <v>36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116" t="s">
        <v>25</v>
      </c>
      <c r="Q284" s="116" t="s">
        <v>25</v>
      </c>
      <c r="R284" s="116" t="s">
        <v>25</v>
      </c>
      <c r="S284" s="86">
        <f>(I284-G284)/G284</f>
        <v>0.23529411764705882</v>
      </c>
    </row>
    <row r="285" spans="1:24" x14ac:dyDescent="0.25">
      <c r="A285" s="191"/>
      <c r="B285" s="212"/>
      <c r="C285" s="87" t="s">
        <v>33</v>
      </c>
      <c r="D285" s="159" t="s">
        <v>96</v>
      </c>
      <c r="E285" s="159"/>
      <c r="F285" s="84" t="s">
        <v>27</v>
      </c>
      <c r="G285" s="160"/>
      <c r="H285" s="160"/>
      <c r="I285" s="160"/>
      <c r="J285" s="160"/>
      <c r="K285" s="160"/>
      <c r="L285" s="71" t="s">
        <v>25</v>
      </c>
      <c r="M285" s="22" t="s">
        <v>187</v>
      </c>
      <c r="N285" s="24" t="s">
        <v>95</v>
      </c>
      <c r="O285" s="23" t="s">
        <v>18</v>
      </c>
      <c r="P285" s="65">
        <v>30</v>
      </c>
      <c r="Q285" s="65">
        <v>30</v>
      </c>
      <c r="R285" s="65">
        <v>30</v>
      </c>
      <c r="S285" s="92"/>
      <c r="T285" s="177"/>
      <c r="U285" s="177"/>
      <c r="V285" s="177"/>
      <c r="W285" s="177"/>
      <c r="X285" s="177"/>
    </row>
    <row r="286" spans="1:24" x14ac:dyDescent="0.25">
      <c r="A286" s="191"/>
      <c r="B286" s="212"/>
      <c r="C286" s="162" t="s">
        <v>33</v>
      </c>
      <c r="D286" s="27" t="s">
        <v>72</v>
      </c>
      <c r="E286" s="42" t="s">
        <v>20</v>
      </c>
      <c r="F286" s="25" t="s">
        <v>25</v>
      </c>
      <c r="G286" s="26">
        <v>58</v>
      </c>
      <c r="H286" s="26"/>
      <c r="I286" s="119">
        <v>72</v>
      </c>
      <c r="J286" s="110">
        <v>60</v>
      </c>
      <c r="K286" s="110">
        <v>62</v>
      </c>
      <c r="L286" s="27" t="s">
        <v>25</v>
      </c>
      <c r="M286" s="28"/>
      <c r="N286" s="43"/>
      <c r="O286" s="85"/>
      <c r="P286" s="29"/>
      <c r="Q286" s="29"/>
      <c r="R286" s="85"/>
      <c r="S286" s="83"/>
    </row>
    <row r="287" spans="1:24" ht="14.25" x14ac:dyDescent="0.2">
      <c r="A287" s="191"/>
      <c r="B287" s="213"/>
      <c r="C287" s="162"/>
      <c r="D287" s="157" t="s">
        <v>28</v>
      </c>
      <c r="E287" s="157"/>
      <c r="F287" s="157"/>
      <c r="G287" s="50">
        <f t="shared" ref="G287" si="97">SUM(G286:G286)</f>
        <v>58</v>
      </c>
      <c r="H287" s="50">
        <f t="shared" ref="H287:K287" si="98">SUM(H286:H286)</f>
        <v>0</v>
      </c>
      <c r="I287" s="89">
        <f t="shared" si="98"/>
        <v>72</v>
      </c>
      <c r="J287" s="50">
        <f t="shared" si="98"/>
        <v>60</v>
      </c>
      <c r="K287" s="50">
        <f t="shared" si="98"/>
        <v>62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86">
        <f>(I287-G287)/G287</f>
        <v>0.2413793103448276</v>
      </c>
    </row>
    <row r="288" spans="1:24" x14ac:dyDescent="0.25">
      <c r="A288" s="191"/>
      <c r="B288" s="45" t="s">
        <v>0</v>
      </c>
      <c r="C288" s="188" t="s">
        <v>2</v>
      </c>
      <c r="D288" s="188"/>
      <c r="E288" s="188"/>
      <c r="F288" s="188"/>
      <c r="G288" s="88">
        <f>G277+G281+G284+G287</f>
        <v>512.4</v>
      </c>
      <c r="H288" s="88">
        <f t="shared" ref="H288:K288" si="99">H277+H281+H284+H287</f>
        <v>0</v>
      </c>
      <c r="I288" s="88">
        <f t="shared" si="99"/>
        <v>564</v>
      </c>
      <c r="J288" s="88">
        <f t="shared" si="99"/>
        <v>545</v>
      </c>
      <c r="K288" s="88">
        <f t="shared" si="99"/>
        <v>558</v>
      </c>
      <c r="L288" s="34" t="s">
        <v>25</v>
      </c>
      <c r="M288" s="35" t="s">
        <v>25</v>
      </c>
      <c r="N288" s="35" t="s">
        <v>25</v>
      </c>
      <c r="O288" s="35" t="s">
        <v>25</v>
      </c>
      <c r="P288" s="35" t="s">
        <v>25</v>
      </c>
      <c r="Q288" s="35" t="s">
        <v>25</v>
      </c>
      <c r="R288" s="35" t="s">
        <v>25</v>
      </c>
      <c r="S288" s="83"/>
    </row>
    <row r="289" spans="1:19" x14ac:dyDescent="0.25">
      <c r="A289" s="90" t="s">
        <v>34</v>
      </c>
      <c r="B289" s="163" t="s">
        <v>10</v>
      </c>
      <c r="C289" s="163"/>
      <c r="D289" s="163"/>
      <c r="E289" s="163"/>
      <c r="F289" s="163"/>
      <c r="G289" s="91">
        <f>G288</f>
        <v>512.4</v>
      </c>
      <c r="H289" s="91">
        <f t="shared" ref="H289:K289" si="100">H288</f>
        <v>0</v>
      </c>
      <c r="I289" s="91">
        <f t="shared" si="100"/>
        <v>564</v>
      </c>
      <c r="J289" s="91">
        <f t="shared" si="100"/>
        <v>545</v>
      </c>
      <c r="K289" s="91">
        <f t="shared" si="100"/>
        <v>558</v>
      </c>
      <c r="L289" s="39" t="s">
        <v>25</v>
      </c>
      <c r="M289" s="40" t="s">
        <v>25</v>
      </c>
      <c r="N289" s="40" t="s">
        <v>25</v>
      </c>
      <c r="O289" s="40" t="s">
        <v>25</v>
      </c>
      <c r="P289" s="40" t="s">
        <v>25</v>
      </c>
      <c r="Q289" s="40" t="s">
        <v>25</v>
      </c>
      <c r="R289" s="40" t="s">
        <v>25</v>
      </c>
      <c r="S289" s="83"/>
    </row>
    <row r="290" spans="1:19" x14ac:dyDescent="0.25">
      <c r="A290" s="173" t="s">
        <v>3</v>
      </c>
      <c r="B290" s="173"/>
      <c r="C290" s="173"/>
      <c r="D290" s="173"/>
      <c r="E290" s="173"/>
      <c r="F290" s="173"/>
      <c r="G290" s="93">
        <f>G217+G249+G264+G272+G289</f>
        <v>27636.782000000007</v>
      </c>
      <c r="H290" s="93">
        <f t="shared" ref="H290:K290" si="101">H217+H249+H264+H272+H289</f>
        <v>0</v>
      </c>
      <c r="I290" s="135">
        <f t="shared" si="101"/>
        <v>30576.487000000001</v>
      </c>
      <c r="J290" s="93">
        <f t="shared" si="101"/>
        <v>33811.905999999995</v>
      </c>
      <c r="K290" s="93">
        <f t="shared" si="101"/>
        <v>37401.912999999993</v>
      </c>
      <c r="L290" s="94" t="s">
        <v>25</v>
      </c>
      <c r="M290" s="95" t="s">
        <v>25</v>
      </c>
      <c r="N290" s="95" t="s">
        <v>25</v>
      </c>
      <c r="O290" s="95" t="s">
        <v>25</v>
      </c>
      <c r="P290" s="95" t="s">
        <v>25</v>
      </c>
      <c r="Q290" s="95" t="s">
        <v>25</v>
      </c>
      <c r="R290" s="95" t="s">
        <v>25</v>
      </c>
      <c r="S290" s="83"/>
    </row>
    <row r="291" spans="1:19" x14ac:dyDescent="0.25">
      <c r="A291" s="46" t="s">
        <v>331</v>
      </c>
    </row>
    <row r="292" spans="1:19" x14ac:dyDescent="0.25">
      <c r="A292" s="46" t="s">
        <v>332</v>
      </c>
    </row>
    <row r="293" spans="1:19" x14ac:dyDescent="0.25">
      <c r="A293" s="46" t="s">
        <v>31</v>
      </c>
    </row>
    <row r="294" spans="1:19" x14ac:dyDescent="0.25">
      <c r="A294" s="46" t="s">
        <v>30</v>
      </c>
    </row>
    <row r="295" spans="1:19" ht="15.75" thickBot="1" x14ac:dyDescent="0.3">
      <c r="A295" s="172" t="s">
        <v>4</v>
      </c>
      <c r="B295" s="172"/>
      <c r="C295" s="172"/>
      <c r="D295" s="172"/>
      <c r="E295" s="172"/>
      <c r="F295" s="172"/>
      <c r="G295" s="172"/>
      <c r="H295" s="172"/>
      <c r="I295" s="172"/>
      <c r="J295" s="172"/>
      <c r="K295" s="172"/>
    </row>
    <row r="296" spans="1:19" ht="30" customHeight="1" x14ac:dyDescent="0.25">
      <c r="A296" s="148" t="s">
        <v>5</v>
      </c>
      <c r="B296" s="149"/>
      <c r="C296" s="150"/>
      <c r="D296" s="47" t="s">
        <v>19</v>
      </c>
      <c r="E296" s="181" t="s">
        <v>20</v>
      </c>
      <c r="F296" s="181"/>
      <c r="G296" s="48">
        <f>G29+G39+G49+G59+G69+G79+G89+G99+G109+G119+G129+G139+G148+G156+G164+G172+G180+G188+G196+G224+G230+G235+G246+G257+G261+G269+G276+G280+G283+G286+G214+G203+G204+G205+G206+G207+G208+G209+G210+G211+G212+G242</f>
        <v>10764.699999999997</v>
      </c>
      <c r="H296" s="48">
        <f t="shared" ref="H296:K296" si="102">H29+H39+H49+H59+H69+H79+H89+H99+H109+H119+H129+H139+H148+H156+H164+H172+H180+H188+H196+H224+H230+H235+H246+H257+H261+H269+H276+H280+H283+H286+H214+H203+H204+H205+H206+H207+H208+H209+H210+H211+H212+H242</f>
        <v>0</v>
      </c>
      <c r="I296" s="136">
        <f t="shared" si="102"/>
        <v>12063.9</v>
      </c>
      <c r="J296" s="48">
        <f t="shared" si="102"/>
        <v>13259.540000000005</v>
      </c>
      <c r="K296" s="128">
        <f t="shared" si="102"/>
        <v>14564.818000000001</v>
      </c>
    </row>
    <row r="297" spans="1:19" ht="75" hidden="1" x14ac:dyDescent="0.25">
      <c r="A297" s="151"/>
      <c r="B297" s="152"/>
      <c r="C297" s="153"/>
      <c r="D297" s="125" t="s">
        <v>375</v>
      </c>
      <c r="E297" s="126" t="s">
        <v>376</v>
      </c>
      <c r="F297" s="126"/>
      <c r="G297" s="50"/>
      <c r="H297" s="50"/>
      <c r="I297" s="89"/>
      <c r="J297" s="50"/>
      <c r="K297" s="76"/>
    </row>
    <row r="298" spans="1:19" ht="45" x14ac:dyDescent="0.25">
      <c r="A298" s="151"/>
      <c r="B298" s="152"/>
      <c r="C298" s="153"/>
      <c r="D298" s="49" t="s">
        <v>26</v>
      </c>
      <c r="E298" s="176" t="s">
        <v>21</v>
      </c>
      <c r="F298" s="176"/>
      <c r="G298" s="50">
        <f>G30+G40+G50+G60+G70+G80+G90+G100+G110+G120+G130+G140+G149+G157+G165+G173+G181+G189+G197+SUMIF($E$203:$E$214,$E298,G$203:G$214)+G223+G236+G241</f>
        <v>15384.981999999998</v>
      </c>
      <c r="H298" s="50">
        <f>H30+H40+H50+H60+H70+H80+H90+H100+H110+H120+H130+H140+H149+H157+H165+H173+H181+H189+H197+SUMIF($E$203:$E$214,$E298,H$203:H$214)+H223+H236+H241</f>
        <v>0</v>
      </c>
      <c r="I298" s="89">
        <f>I30+I40+I50+I60+I70+I80+I90+I100+I110+I120+I130+I140+I149+I157+I165+I173+I181+I189+I197+SUMIF($E$203:$E$214,$E298,I$203:I$214)+I223+I236+I241</f>
        <v>17031.287</v>
      </c>
      <c r="J298" s="50">
        <f>J30+J40+J50+J60+J70+J80+J90+J100+J110+J120+J130+J140+J149+J157+J165+J173+J181+J189+J197+SUMIF($E$203:$E$214,$E298,J$203:J$214)+J223+J236+J241</f>
        <v>19020.616000000002</v>
      </c>
      <c r="K298" s="76">
        <f>K30+K40+K50+K60+K70+K80+K90+K100+K110+K120+K130+K140+K149+K157+K165+K173+K181+K189+K197+SUMIF($E$203:$E$214,$E298,K$203:K$214)+K223+K236+K241</f>
        <v>21184.365000000002</v>
      </c>
    </row>
    <row r="299" spans="1:19" ht="45" x14ac:dyDescent="0.25">
      <c r="A299" s="151"/>
      <c r="B299" s="152"/>
      <c r="C299" s="153"/>
      <c r="D299" s="49" t="s">
        <v>22</v>
      </c>
      <c r="E299" s="176" t="s">
        <v>23</v>
      </c>
      <c r="F299" s="176"/>
      <c r="G299" s="50">
        <f>G198+G190+G182+G174+G166+G158+G150+G141+G131+G121+G111+G101+G91+G81+G71+G61+G51+G41+G31+SUMIF($E$203:$E$214,$E$299,G203:G214)</f>
        <v>1278.3000000000002</v>
      </c>
      <c r="H299" s="50">
        <f>H198+H190+H182+H174+H166+H158+H150+H141+H131+H121+H111+H101+H91+H81+H71+H61+H51+H41+H31+SUMIF($E$203:$E$214,$E$299,H203:H214)</f>
        <v>0</v>
      </c>
      <c r="I299" s="89">
        <f>I198+I190+I182+I174+I166+I158+I150+I141+I131+I121+I111+I101+I91+I81+I71+I61+I51+I41+I31</f>
        <v>1481.3</v>
      </c>
      <c r="J299" s="50">
        <f>J198+J190+J182+J174+J166+J158+J150+J141+J131+J121+J111+J101+J91+J81+J71+J61+J51+J41+J31+SUMIF($E$203:$E$214,$E$299,J203:J214)</f>
        <v>1531.7499999999998</v>
      </c>
      <c r="K299" s="76">
        <f>K198+K190+K182+K174+K166+K158+K150+K141+K131+K121+K111+K101+K91+K81+K71+K61+K51+K41+K31+SUMIF($E$203:$E$214,$E$299,K203:K214)</f>
        <v>1652.7299999999998</v>
      </c>
    </row>
    <row r="300" spans="1:19" ht="105" hidden="1" x14ac:dyDescent="0.25">
      <c r="A300" s="151"/>
      <c r="B300" s="152"/>
      <c r="C300" s="153"/>
      <c r="D300" s="49" t="s">
        <v>380</v>
      </c>
      <c r="E300" s="124" t="s">
        <v>381</v>
      </c>
      <c r="F300" s="124"/>
      <c r="G300" s="50"/>
      <c r="H300" s="50"/>
      <c r="I300" s="89"/>
      <c r="J300" s="50"/>
      <c r="K300" s="76"/>
    </row>
    <row r="301" spans="1:19" hidden="1" x14ac:dyDescent="0.25">
      <c r="A301" s="151"/>
      <c r="B301" s="152"/>
      <c r="C301" s="153"/>
      <c r="D301" s="49" t="s">
        <v>377</v>
      </c>
      <c r="E301" s="122" t="s">
        <v>24</v>
      </c>
      <c r="F301" s="122"/>
      <c r="G301" s="50"/>
      <c r="H301" s="50"/>
      <c r="I301" s="89"/>
      <c r="J301" s="50"/>
      <c r="K301" s="76"/>
    </row>
    <row r="302" spans="1:19" ht="38.25" x14ac:dyDescent="0.25">
      <c r="A302" s="151"/>
      <c r="B302" s="152"/>
      <c r="C302" s="153"/>
      <c r="D302" s="59" t="s">
        <v>249</v>
      </c>
      <c r="E302" s="180" t="s">
        <v>238</v>
      </c>
      <c r="F302" s="180"/>
      <c r="G302" s="50">
        <f>G237+G213</f>
        <v>208.8</v>
      </c>
      <c r="H302" s="50">
        <f t="shared" ref="H302:K302" si="103">H237+H213</f>
        <v>0</v>
      </c>
      <c r="I302" s="89">
        <f t="shared" si="103"/>
        <v>0</v>
      </c>
      <c r="J302" s="50">
        <f t="shared" si="103"/>
        <v>0</v>
      </c>
      <c r="K302" s="76">
        <f t="shared" si="103"/>
        <v>0</v>
      </c>
    </row>
    <row r="303" spans="1:19" ht="64.5" hidden="1" thickBot="1" x14ac:dyDescent="0.3">
      <c r="A303" s="154"/>
      <c r="B303" s="155"/>
      <c r="C303" s="156"/>
      <c r="D303" s="129" t="s">
        <v>378</v>
      </c>
      <c r="E303" s="130" t="s">
        <v>379</v>
      </c>
      <c r="F303" s="130"/>
      <c r="G303" s="131"/>
      <c r="H303" s="131"/>
      <c r="I303" s="137"/>
      <c r="J303" s="131"/>
      <c r="K303" s="132"/>
    </row>
    <row r="304" spans="1:19" ht="15.75" thickBot="1" x14ac:dyDescent="0.3">
      <c r="A304" s="182" t="s">
        <v>3</v>
      </c>
      <c r="B304" s="183"/>
      <c r="C304" s="183"/>
      <c r="D304" s="183"/>
      <c r="E304" s="183"/>
      <c r="F304" s="183"/>
      <c r="G304" s="127">
        <f>SUM(G296:G303)</f>
        <v>27636.781999999992</v>
      </c>
      <c r="H304" s="127">
        <f t="shared" ref="H304:K304" si="104">SUM(H296:H303)</f>
        <v>0</v>
      </c>
      <c r="I304" s="138">
        <f>SUM(I296:I303)</f>
        <v>30576.486999999997</v>
      </c>
      <c r="J304" s="127">
        <f t="shared" si="104"/>
        <v>33811.906000000003</v>
      </c>
      <c r="K304" s="127">
        <f t="shared" si="104"/>
        <v>37401.913000000008</v>
      </c>
    </row>
    <row r="305" spans="1:11" x14ac:dyDescent="0.25">
      <c r="A305" s="184" t="s">
        <v>8</v>
      </c>
      <c r="B305" s="185"/>
      <c r="C305" s="185"/>
      <c r="D305" s="185"/>
      <c r="E305" s="185"/>
      <c r="F305" s="185"/>
      <c r="G305" s="51"/>
      <c r="H305" s="51"/>
      <c r="I305" s="139"/>
      <c r="J305" s="51"/>
      <c r="K305" s="52"/>
    </row>
    <row r="306" spans="1:11" x14ac:dyDescent="0.25">
      <c r="A306" s="186" t="s">
        <v>6</v>
      </c>
      <c r="B306" s="187"/>
      <c r="C306" s="187"/>
      <c r="D306" s="187"/>
      <c r="E306" s="187"/>
      <c r="F306" s="187"/>
      <c r="G306" s="53">
        <f>G215</f>
        <v>217.9</v>
      </c>
      <c r="H306" s="53">
        <f>H215</f>
        <v>0</v>
      </c>
      <c r="I306" s="140">
        <f>I215</f>
        <v>0</v>
      </c>
      <c r="J306" s="53">
        <f>J215</f>
        <v>91.5</v>
      </c>
      <c r="K306" s="77">
        <f>K215</f>
        <v>0</v>
      </c>
    </row>
    <row r="307" spans="1:11" ht="15.75" thickBot="1" x14ac:dyDescent="0.3">
      <c r="A307" s="178" t="s">
        <v>7</v>
      </c>
      <c r="B307" s="179"/>
      <c r="C307" s="179"/>
      <c r="D307" s="179"/>
      <c r="E307" s="179"/>
      <c r="F307" s="179"/>
      <c r="G307" s="54">
        <f>G290-G306</f>
        <v>27418.882000000005</v>
      </c>
      <c r="H307" s="54">
        <f>H290-H306</f>
        <v>0</v>
      </c>
      <c r="I307" s="141">
        <f>I290-I306</f>
        <v>30576.487000000001</v>
      </c>
      <c r="J307" s="54">
        <f>J290-J306</f>
        <v>33720.405999999995</v>
      </c>
      <c r="K307" s="78">
        <f>K290-K306</f>
        <v>37401.912999999993</v>
      </c>
    </row>
    <row r="308" spans="1:11" x14ac:dyDescent="0.25">
      <c r="F308" s="55"/>
      <c r="G308" s="55"/>
      <c r="H308" s="18"/>
      <c r="I308" s="18"/>
      <c r="J308" s="18"/>
      <c r="K308" s="18"/>
    </row>
    <row r="309" spans="1:11" hidden="1" x14ac:dyDescent="0.25">
      <c r="D309" s="19" t="s">
        <v>29</v>
      </c>
      <c r="F309" s="55"/>
      <c r="G309" s="56">
        <f>G304-G290</f>
        <v>0</v>
      </c>
      <c r="H309" s="56">
        <f>H304-H290</f>
        <v>0</v>
      </c>
      <c r="I309" s="56">
        <f>I304-I290</f>
        <v>0</v>
      </c>
      <c r="J309" s="56">
        <f>J304-J290</f>
        <v>0</v>
      </c>
      <c r="K309" s="56">
        <f>K304-K290</f>
        <v>0</v>
      </c>
    </row>
    <row r="310" spans="1:11" hidden="1" x14ac:dyDescent="0.25">
      <c r="G310" s="73">
        <f>G306+G307-G290</f>
        <v>0</v>
      </c>
      <c r="H310" s="73">
        <f>H306+H307-H290</f>
        <v>0</v>
      </c>
      <c r="I310" s="73">
        <f>I306+I307-I290</f>
        <v>0</v>
      </c>
      <c r="J310" s="73">
        <f>J306+J307-J290</f>
        <v>0</v>
      </c>
      <c r="K310" s="73">
        <f>K306+K307-K290</f>
        <v>0</v>
      </c>
    </row>
  </sheetData>
  <dataConsolidate/>
  <mergeCells count="312">
    <mergeCell ref="G266:K266"/>
    <mergeCell ref="D254:E256"/>
    <mergeCell ref="F259:F260"/>
    <mergeCell ref="G259:K260"/>
    <mergeCell ref="L259:L260"/>
    <mergeCell ref="C261:C262"/>
    <mergeCell ref="D262:F262"/>
    <mergeCell ref="C276:C277"/>
    <mergeCell ref="D277:F277"/>
    <mergeCell ref="B264:F264"/>
    <mergeCell ref="B265:R265"/>
    <mergeCell ref="T232:X232"/>
    <mergeCell ref="T255:X255"/>
    <mergeCell ref="C257:C258"/>
    <mergeCell ref="D258:F258"/>
    <mergeCell ref="B249:F249"/>
    <mergeCell ref="B250:R250"/>
    <mergeCell ref="T254:X254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B289:F289"/>
    <mergeCell ref="D278:E279"/>
    <mergeCell ref="C278:C279"/>
    <mergeCell ref="F278:F279"/>
    <mergeCell ref="L278:L279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A274:A288"/>
    <mergeCell ref="C274:E274"/>
    <mergeCell ref="D282:E282"/>
    <mergeCell ref="G282:K282"/>
    <mergeCell ref="C286:C287"/>
    <mergeCell ref="D287:F287"/>
    <mergeCell ref="C288:F288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B273:R273"/>
    <mergeCell ref="F267:F268"/>
    <mergeCell ref="G267:K268"/>
    <mergeCell ref="L267:L268"/>
    <mergeCell ref="G278:K279"/>
    <mergeCell ref="G274:K274"/>
    <mergeCell ref="D275:E275"/>
    <mergeCell ref="G275:K275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F254:F256"/>
    <mergeCell ref="L254:L256"/>
    <mergeCell ref="C226:F226"/>
    <mergeCell ref="B229:B247"/>
    <mergeCell ref="C219:E219"/>
    <mergeCell ref="C23:C28"/>
    <mergeCell ref="C89:C92"/>
    <mergeCell ref="B227:B228"/>
    <mergeCell ref="C227:E228"/>
    <mergeCell ref="F227:F228"/>
    <mergeCell ref="L227:L228"/>
    <mergeCell ref="D229:E229"/>
    <mergeCell ref="G229:K229"/>
    <mergeCell ref="C235:C238"/>
    <mergeCell ref="D238:F238"/>
    <mergeCell ref="C230:C231"/>
    <mergeCell ref="D231:F231"/>
    <mergeCell ref="C232:C234"/>
    <mergeCell ref="F232:F234"/>
    <mergeCell ref="G232:K234"/>
    <mergeCell ref="L232:L234"/>
    <mergeCell ref="G227:K228"/>
    <mergeCell ref="D32:F32"/>
    <mergeCell ref="C29:C32"/>
    <mergeCell ref="C148:C151"/>
    <mergeCell ref="D151:F151"/>
    <mergeCell ref="C143:C147"/>
    <mergeCell ref="D143:E147"/>
    <mergeCell ref="C196:C199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307:F307"/>
    <mergeCell ref="E302:F302"/>
    <mergeCell ref="E298:F298"/>
    <mergeCell ref="E296:F296"/>
    <mergeCell ref="A304:F304"/>
    <mergeCell ref="A305:F305"/>
    <mergeCell ref="A306:F306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5"/>
    <mergeCell ref="A16:A216"/>
    <mergeCell ref="E299:F299"/>
    <mergeCell ref="T124:V124"/>
    <mergeCell ref="T153:V153"/>
    <mergeCell ref="T161:V161"/>
    <mergeCell ref="T169:V169"/>
    <mergeCell ref="T177:V177"/>
    <mergeCell ref="T185:V185"/>
    <mergeCell ref="T193:V193"/>
    <mergeCell ref="D232:E234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295:K295"/>
    <mergeCell ref="A290:F290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C203:C215"/>
    <mergeCell ref="D215:F215"/>
    <mergeCell ref="C216:F216"/>
    <mergeCell ref="B220:B225"/>
    <mergeCell ref="C220:C222"/>
    <mergeCell ref="D220:E222"/>
    <mergeCell ref="F220:F222"/>
    <mergeCell ref="B218:R218"/>
    <mergeCell ref="G220:K222"/>
    <mergeCell ref="G219:K219"/>
    <mergeCell ref="G201:K201"/>
    <mergeCell ref="A296:C303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7:F217"/>
    <mergeCell ref="D225:F225"/>
    <mergeCell ref="C172:C175"/>
    <mergeCell ref="D175:F175"/>
    <mergeCell ref="C164:C167"/>
    <mergeCell ref="D167:F167"/>
    <mergeCell ref="C168:C171"/>
    <mergeCell ref="D168:E17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2" max="17" man="1"/>
    <brk id="62" max="17" man="1"/>
    <brk id="92" max="17" man="1"/>
    <brk id="122" max="17" man="1"/>
    <brk id="151" max="17" man="1"/>
    <brk id="217" max="17" man="1"/>
    <brk id="249" max="17" man="1"/>
    <brk id="29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A184" zoomScaleNormal="100" workbookViewId="0">
      <selection activeCell="L21" sqref="L21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32" t="s">
        <v>348</v>
      </c>
      <c r="B11" s="232"/>
      <c r="C11" s="232"/>
      <c r="D11" s="232"/>
      <c r="E11" s="232"/>
      <c r="F11" s="232"/>
      <c r="G11" s="232"/>
      <c r="H11" s="4"/>
      <c r="I11" s="4"/>
      <c r="J11" s="4"/>
      <c r="K11" s="4"/>
      <c r="L11" s="4"/>
      <c r="M11" s="4"/>
      <c r="N11" s="4"/>
    </row>
    <row r="12" spans="1:14" ht="14.25" x14ac:dyDescent="0.2">
      <c r="A12" s="226" t="s">
        <v>9</v>
      </c>
      <c r="B12" s="226" t="s">
        <v>337</v>
      </c>
      <c r="C12" s="226"/>
      <c r="D12" s="226" t="s">
        <v>338</v>
      </c>
      <c r="E12" s="226"/>
      <c r="F12" s="233"/>
      <c r="G12" s="226" t="s">
        <v>339</v>
      </c>
    </row>
    <row r="13" spans="1:14" ht="30.75" customHeight="1" x14ac:dyDescent="0.2">
      <c r="A13" s="226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6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28" t="str">
        <f>'001 pr. asignavimai'!C16</f>
        <v>Organizuoti  kokybišką ir prieinamą ugdymą ikimokyklinio ugdymo įstaigose, bendrojo ugdymo mokyklose bei neformaliojo vaikų švietimo įstaigose</v>
      </c>
      <c r="C15" s="229"/>
      <c r="D15" s="229"/>
      <c r="E15" s="229"/>
      <c r="F15" s="229"/>
      <c r="G15" s="225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5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5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5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5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5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5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5"/>
    </row>
    <row r="23" spans="1:7" ht="15" x14ac:dyDescent="0.2">
      <c r="A23" s="15" t="s">
        <v>189</v>
      </c>
      <c r="B23" s="227" t="str">
        <f>'001 pr. asignavimai'!D23</f>
        <v>Akademiko Adolfo Jucio progimnazijos veikla</v>
      </c>
      <c r="C23" s="227"/>
      <c r="D23" s="227"/>
      <c r="E23" s="227"/>
      <c r="F23" s="227"/>
      <c r="G23" s="214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18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18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18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18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18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15"/>
    </row>
    <row r="30" spans="1:7" ht="15" x14ac:dyDescent="0.2">
      <c r="A30" s="15" t="s">
        <v>190</v>
      </c>
      <c r="B30" s="227" t="str">
        <f>'001 pr. asignavimai'!D33</f>
        <v>"Babrungo" progimnazijos veikla</v>
      </c>
      <c r="C30" s="227"/>
      <c r="D30" s="227"/>
      <c r="E30" s="227"/>
      <c r="F30" s="227"/>
      <c r="G30" s="214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18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18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18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18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18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15"/>
    </row>
    <row r="37" spans="1:7" ht="15" x14ac:dyDescent="0.2">
      <c r="A37" s="15" t="s">
        <v>191</v>
      </c>
      <c r="B37" s="227" t="str">
        <f>'001 pr. asignavimai'!D43</f>
        <v>"Ryto" pagrindinės mokyklos veikla</v>
      </c>
      <c r="C37" s="227"/>
      <c r="D37" s="227"/>
      <c r="E37" s="227"/>
      <c r="F37" s="227"/>
      <c r="G37" s="214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18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18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18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18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18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15"/>
    </row>
    <row r="44" spans="1:7" ht="15" x14ac:dyDescent="0.2">
      <c r="A44" s="15" t="s">
        <v>324</v>
      </c>
      <c r="B44" s="227" t="str">
        <f>'001 pr. asignavimai'!D53</f>
        <v>Specialiojo ugdymo centro veikla</v>
      </c>
      <c r="C44" s="227"/>
      <c r="D44" s="227"/>
      <c r="E44" s="227"/>
      <c r="F44" s="227"/>
      <c r="G44" s="214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18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18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18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18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18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15"/>
    </row>
    <row r="51" spans="1:7" ht="15" x14ac:dyDescent="0.2">
      <c r="A51" s="15" t="s">
        <v>192</v>
      </c>
      <c r="B51" s="227" t="str">
        <f>'001 pr. asignavimai'!D63</f>
        <v>Senamiesčio mokyklos veikla</v>
      </c>
      <c r="C51" s="227"/>
      <c r="D51" s="227"/>
      <c r="E51" s="227"/>
      <c r="F51" s="227"/>
      <c r="G51" s="214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18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18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18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18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18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15"/>
    </row>
    <row r="58" spans="1:7" ht="15" customHeight="1" x14ac:dyDescent="0.2">
      <c r="A58" s="15" t="s">
        <v>193</v>
      </c>
      <c r="B58" s="227" t="str">
        <f>'001 pr. asignavimai'!D73</f>
        <v>Liepijų mokyklos veikla</v>
      </c>
      <c r="C58" s="227"/>
      <c r="D58" s="227"/>
      <c r="E58" s="227"/>
      <c r="F58" s="227"/>
      <c r="G58" s="214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18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18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18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18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18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15"/>
    </row>
    <row r="65" spans="1:7" ht="15" x14ac:dyDescent="0.2">
      <c r="A65" s="15" t="s">
        <v>194</v>
      </c>
      <c r="B65" s="227" t="str">
        <f>'001 pr. asignavimai'!D83</f>
        <v>Alsėdžių Stanislovo Narutavičiaus gimnazijos veikla</v>
      </c>
      <c r="C65" s="227"/>
      <c r="D65" s="227"/>
      <c r="E65" s="227"/>
      <c r="F65" s="227"/>
      <c r="G65" s="214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18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18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18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18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18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15"/>
    </row>
    <row r="72" spans="1:7" ht="15" x14ac:dyDescent="0.2">
      <c r="A72" s="15" t="s">
        <v>195</v>
      </c>
      <c r="B72" s="227" t="str">
        <f>'001 pr. asignavimai'!D93</f>
        <v>Kulių gimnazijos veikla</v>
      </c>
      <c r="C72" s="227"/>
      <c r="D72" s="227"/>
      <c r="E72" s="227"/>
      <c r="F72" s="227"/>
      <c r="G72" s="214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18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18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18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18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18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15"/>
    </row>
    <row r="79" spans="1:7" ht="15" customHeight="1" x14ac:dyDescent="0.2">
      <c r="A79" s="15" t="s">
        <v>196</v>
      </c>
      <c r="B79" s="227" t="str">
        <f>'001 pr. asignavimai'!D103</f>
        <v>"Saulės" gimnazijos veikla</v>
      </c>
      <c r="C79" s="227"/>
      <c r="D79" s="227"/>
      <c r="E79" s="227"/>
      <c r="F79" s="227"/>
      <c r="G79" s="214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18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18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18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18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18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15"/>
    </row>
    <row r="86" spans="1:7" ht="15" x14ac:dyDescent="0.2">
      <c r="A86" s="15" t="s">
        <v>197</v>
      </c>
      <c r="B86" s="227" t="str">
        <f>'001 pr. asignavimai'!D113</f>
        <v>Žemaičių Kalvarijos M. Valančiaus gimnazijos  veikla</v>
      </c>
      <c r="C86" s="227"/>
      <c r="D86" s="227"/>
      <c r="E86" s="227"/>
      <c r="F86" s="227"/>
      <c r="G86" s="214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18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18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18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18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18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15"/>
    </row>
    <row r="93" spans="1:7" ht="15" x14ac:dyDescent="0.2">
      <c r="A93" s="15" t="s">
        <v>198</v>
      </c>
      <c r="B93" s="227" t="str">
        <f>'001 pr. asignavimai'!D123</f>
        <v>Platelių meno mokyklos veikla</v>
      </c>
      <c r="C93" s="227"/>
      <c r="D93" s="227"/>
      <c r="E93" s="227"/>
      <c r="F93" s="227"/>
      <c r="G93" s="214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18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18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18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18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18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15"/>
    </row>
    <row r="100" spans="1:7" ht="15" customHeight="1" x14ac:dyDescent="0.2">
      <c r="A100" s="15" t="s">
        <v>199</v>
      </c>
      <c r="B100" s="227" t="str">
        <f>'001 pr. asignavimai'!D133</f>
        <v>M. Oginskio meno mokyklos veikla</v>
      </c>
      <c r="C100" s="227"/>
      <c r="D100" s="227"/>
      <c r="E100" s="227"/>
      <c r="F100" s="227"/>
      <c r="G100" s="214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18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18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18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18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18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15"/>
    </row>
    <row r="107" spans="1:7" ht="15" customHeight="1" x14ac:dyDescent="0.2">
      <c r="A107" s="15" t="s">
        <v>200</v>
      </c>
      <c r="B107" s="227" t="str">
        <f>'001 pr. asignavimai'!D143</f>
        <v>Sporto ir rekreacijos centro veikla</v>
      </c>
      <c r="C107" s="227"/>
      <c r="D107" s="227"/>
      <c r="E107" s="227"/>
      <c r="F107" s="227"/>
      <c r="G107" s="214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18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18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18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18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18"/>
    </row>
    <row r="113" spans="1:7" ht="15" x14ac:dyDescent="0.2">
      <c r="A113" s="15" t="s">
        <v>201</v>
      </c>
      <c r="B113" s="227" t="str">
        <f>'001 pr. asignavimai'!D152</f>
        <v>Lopšelio-darželio "Nykštukas" veikla</v>
      </c>
      <c r="C113" s="227"/>
      <c r="D113" s="227"/>
      <c r="E113" s="227"/>
      <c r="F113" s="227"/>
      <c r="G113" s="218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18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18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18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15"/>
    </row>
    <row r="118" spans="1:7" ht="15" x14ac:dyDescent="0.2">
      <c r="A118" s="15" t="s">
        <v>202</v>
      </c>
      <c r="B118" s="227" t="str">
        <f>'001 pr. asignavimai'!D160</f>
        <v>Lopšelio-darželio "Pasaka" veikla</v>
      </c>
      <c r="C118" s="227"/>
      <c r="D118" s="227"/>
      <c r="E118" s="227"/>
      <c r="F118" s="227"/>
      <c r="G118" s="218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18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18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18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15"/>
    </row>
    <row r="123" spans="1:7" ht="15" x14ac:dyDescent="0.2">
      <c r="A123" s="15" t="s">
        <v>203</v>
      </c>
      <c r="B123" s="227" t="str">
        <f>'001 pr. asignavimai'!D168</f>
        <v>Lopšelio-darželio "Raudonkepuraitė" veikla</v>
      </c>
      <c r="C123" s="227"/>
      <c r="D123" s="227"/>
      <c r="E123" s="227"/>
      <c r="F123" s="227"/>
      <c r="G123" s="218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18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18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18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15"/>
    </row>
    <row r="128" spans="1:7" ht="15" x14ac:dyDescent="0.2">
      <c r="A128" s="15" t="s">
        <v>204</v>
      </c>
      <c r="B128" s="227" t="str">
        <f>'001 pr. asignavimai'!D176</f>
        <v>Lopšelio-darželio "Rūtelė" veikla</v>
      </c>
      <c r="C128" s="227"/>
      <c r="D128" s="227"/>
      <c r="E128" s="227"/>
      <c r="F128" s="227"/>
      <c r="G128" s="218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18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18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18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15"/>
    </row>
    <row r="133" spans="1:7" ht="15" x14ac:dyDescent="0.2">
      <c r="A133" s="15" t="s">
        <v>205</v>
      </c>
      <c r="B133" s="227" t="str">
        <f>'001 pr. asignavimai'!D184</f>
        <v>Lopšelio-darželio "Saulutė" veikla</v>
      </c>
      <c r="C133" s="227"/>
      <c r="D133" s="227"/>
      <c r="E133" s="227"/>
      <c r="F133" s="227"/>
      <c r="G133" s="218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18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18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18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15"/>
    </row>
    <row r="138" spans="1:7" ht="15" x14ac:dyDescent="0.2">
      <c r="A138" s="15" t="s">
        <v>206</v>
      </c>
      <c r="B138" s="227" t="str">
        <f>'001 pr. asignavimai'!D192</f>
        <v>Lopšelio-darželio "Vyturėlis" veikla</v>
      </c>
      <c r="C138" s="227"/>
      <c r="D138" s="227"/>
      <c r="E138" s="227"/>
      <c r="F138" s="227"/>
      <c r="G138" s="218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18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18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18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15"/>
    </row>
    <row r="143" spans="1:7" ht="15" x14ac:dyDescent="0.2">
      <c r="A143" s="8" t="s">
        <v>218</v>
      </c>
      <c r="B143" s="228" t="str">
        <f>'001 pr. asignavimai'!C201</f>
        <v>Padidinti informacinių technologijų naudojimą bendrojo ugdymo mokyklose</v>
      </c>
      <c r="C143" s="229"/>
      <c r="D143" s="229"/>
      <c r="E143" s="229"/>
      <c r="F143" s="229"/>
      <c r="G143" s="216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17"/>
    </row>
    <row r="145" spans="1:7" ht="15" x14ac:dyDescent="0.2">
      <c r="A145" s="15" t="s">
        <v>219</v>
      </c>
      <c r="B145" s="227" t="str">
        <f>'001 pr. asignavimai'!D202</f>
        <v>Mokinių aprūpinimas IKT įranga bendrojo ugdymo mokyklose</v>
      </c>
      <c r="C145" s="227"/>
      <c r="D145" s="227"/>
      <c r="E145" s="227"/>
      <c r="F145" s="227"/>
      <c r="G145" s="222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24"/>
    </row>
    <row r="147" spans="1:7" ht="15" x14ac:dyDescent="0.2">
      <c r="A147" s="8" t="s">
        <v>207</v>
      </c>
      <c r="B147" s="228" t="str">
        <f>'001 pr. asignavimai'!C219</f>
        <v>Organizuoti kokybišką švietimo pagalbą ir rūpintis pagalbos prieinamumu Plungės rajone</v>
      </c>
      <c r="C147" s="229"/>
      <c r="D147" s="229"/>
      <c r="E147" s="229"/>
      <c r="F147" s="229"/>
      <c r="G147" s="216" t="s">
        <v>341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10.5</v>
      </c>
      <c r="E148" s="16">
        <f>'001 pr. asignavimai'!Q219</f>
        <v>11</v>
      </c>
      <c r="F148" s="105">
        <f>'001 pr. asignavimai'!R219</f>
        <v>11.5</v>
      </c>
      <c r="G148" s="217"/>
    </row>
    <row r="149" spans="1:7" ht="15" x14ac:dyDescent="0.2">
      <c r="A149" s="15" t="s">
        <v>208</v>
      </c>
      <c r="B149" s="227" t="str">
        <f>'001 pr. asignavimai'!D220</f>
        <v xml:space="preserve">Paslaugų ir švietimo pagalbos centro veikla  </v>
      </c>
      <c r="C149" s="227"/>
      <c r="D149" s="227"/>
      <c r="E149" s="227"/>
      <c r="F149" s="227"/>
      <c r="G149" s="214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240</v>
      </c>
      <c r="E150" s="12">
        <f>'001 pr. asignavimai'!Q220</f>
        <v>250</v>
      </c>
      <c r="F150" s="104">
        <f>'001 pr. asignavimai'!R220</f>
        <v>260</v>
      </c>
      <c r="G150" s="218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320</v>
      </c>
      <c r="E151" s="12">
        <f>'001 pr. asignavimai'!Q221</f>
        <v>340</v>
      </c>
      <c r="F151" s="104">
        <f>'001 pr. asignavimai'!R221</f>
        <v>350</v>
      </c>
      <c r="G151" s="218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3891</v>
      </c>
      <c r="E152" s="12">
        <f>'001 pr. asignavimai'!Q222</f>
        <v>4086</v>
      </c>
      <c r="F152" s="104">
        <f>'001 pr. asignavimai'!R222</f>
        <v>3500</v>
      </c>
      <c r="G152" s="215"/>
    </row>
    <row r="153" spans="1:7" ht="76.5" customHeight="1" x14ac:dyDescent="0.2">
      <c r="A153" s="60" t="s">
        <v>209</v>
      </c>
      <c r="B153" s="230" t="str">
        <f>'001 pr. asignavimai'!C227</f>
        <v>Sudaryti sąlygas gabiems rajono mokiniams tobulėti, užtikrinti tarpinstitucinį bendradarbiavimą ir švietimo pagalbos teikimą</v>
      </c>
      <c r="C153" s="231"/>
      <c r="D153" s="231"/>
      <c r="E153" s="231"/>
      <c r="F153" s="231"/>
      <c r="G153" s="216" t="s">
        <v>344</v>
      </c>
    </row>
    <row r="154" spans="1:7" ht="33.75" customHeight="1" x14ac:dyDescent="0.2">
      <c r="A154" s="61" t="str">
        <f>'001 pr. asignavimai'!M227</f>
        <v>R-001-02-02-01</v>
      </c>
      <c r="B154" s="62" t="str">
        <f>'001 pr. asignavimai'!N227</f>
        <v xml:space="preserve">Nacionalinėse olimpiadose pelniusių mokinių prizines vietas, skaičius </v>
      </c>
      <c r="C154" s="61" t="str">
        <f>'001 pr. asignavimai'!O227</f>
        <v>vnt.</v>
      </c>
      <c r="D154" s="61">
        <f>'001 pr. asignavimai'!P227</f>
        <v>4</v>
      </c>
      <c r="E154" s="61">
        <f>'001 pr. asignavimai'!Q227</f>
        <v>5</v>
      </c>
      <c r="F154" s="106">
        <f>'001 pr. asignavimai'!R227</f>
        <v>6</v>
      </c>
      <c r="G154" s="220"/>
    </row>
    <row r="155" spans="1:7" ht="33.75" customHeight="1" x14ac:dyDescent="0.2">
      <c r="A155" s="61" t="str">
        <f>'001 pr. asignavimai'!M228</f>
        <v>R-001-02-02-02</v>
      </c>
      <c r="B155" s="62" t="str">
        <f>'001 pr. asignavimai'!N228</f>
        <v>Daugiau kaip 2 metų pedagoginio darbo stažą turinčių darbuotojų dalis</v>
      </c>
      <c r="C155" s="61" t="str">
        <f>'001 pr. asignavimai'!O228</f>
        <v>proc.</v>
      </c>
      <c r="D155" s="61">
        <f>'001 pr. asignavimai'!P228</f>
        <v>93.7</v>
      </c>
      <c r="E155" s="61">
        <f>'001 pr. asignavimai'!Q228</f>
        <v>93.7</v>
      </c>
      <c r="F155" s="106">
        <f>'001 pr. asignavimai'!R228</f>
        <v>93.7</v>
      </c>
      <c r="G155" s="221"/>
    </row>
    <row r="156" spans="1:7" ht="15" x14ac:dyDescent="0.2">
      <c r="A156" s="15" t="s">
        <v>210</v>
      </c>
      <c r="B156" s="227" t="str">
        <f>'001 pr. asignavimai'!D229</f>
        <v>Mokslo rėmimo programos įgyvendinimas</v>
      </c>
      <c r="C156" s="227"/>
      <c r="D156" s="227"/>
      <c r="E156" s="227"/>
      <c r="F156" s="227"/>
      <c r="G156" s="214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07">
        <f>'001 pr. asignavimai'!R229</f>
        <v>100</v>
      </c>
      <c r="G157" s="215"/>
    </row>
    <row r="158" spans="1:7" ht="15" x14ac:dyDescent="0.2">
      <c r="A158" s="15" t="s">
        <v>211</v>
      </c>
      <c r="B158" s="227" t="str">
        <f>'001 pr. asignavimai'!D232</f>
        <v>Ugdymo kokybės užtikrinimas</v>
      </c>
      <c r="C158" s="227"/>
      <c r="D158" s="227"/>
      <c r="E158" s="227"/>
      <c r="F158" s="227"/>
      <c r="G158" s="222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04">
        <f>'001 pr. asignavimai'!R232</f>
        <v>90</v>
      </c>
      <c r="G159" s="223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04">
        <f>'001 pr. asignavimai'!R233</f>
        <v>100</v>
      </c>
      <c r="G160" s="223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1.5</v>
      </c>
      <c r="E161" s="12">
        <f>'001 pr. asignavimai'!Q234</f>
        <v>1.6</v>
      </c>
      <c r="F161" s="104">
        <f>'001 pr. asignavimai'!R234</f>
        <v>1.7</v>
      </c>
      <c r="G161" s="224"/>
    </row>
    <row r="162" spans="1:7" ht="15" x14ac:dyDescent="0.2">
      <c r="A162" s="15" t="s">
        <v>212</v>
      </c>
      <c r="B162" s="227" t="str">
        <f>'001 pr. asignavimai'!D239</f>
        <v>Neformaliojo  vaikų švietimo programos įgyvendinimas</v>
      </c>
      <c r="C162" s="227"/>
      <c r="D162" s="227"/>
      <c r="E162" s="227"/>
      <c r="F162" s="227"/>
      <c r="G162" s="214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1320</v>
      </c>
      <c r="E163" s="12">
        <f>'001 pr. asignavimai'!Q239</f>
        <v>1340</v>
      </c>
      <c r="F163" s="104">
        <f>'001 pr. asignavimai'!R239</f>
        <v>1360</v>
      </c>
      <c r="G163" s="218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17</v>
      </c>
      <c r="E164" s="12">
        <f>'001 pr. asignavimai'!Q240</f>
        <v>18</v>
      </c>
      <c r="F164" s="104">
        <f>'001 pr. asignavimai'!R240</f>
        <v>19</v>
      </c>
      <c r="G164" s="215"/>
    </row>
    <row r="165" spans="1:7" ht="15" x14ac:dyDescent="0.2">
      <c r="A165" s="15" t="s">
        <v>213</v>
      </c>
      <c r="B165" s="227" t="str">
        <f>'001 pr. asignavimai'!D244</f>
        <v>Vaikų vasaros poilsio organizavimo programos įgyvendinimas</v>
      </c>
      <c r="C165" s="227"/>
      <c r="D165" s="227"/>
      <c r="E165" s="227"/>
      <c r="F165" s="227"/>
      <c r="G165" s="214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04">
        <f>'001 pr. asignavimai'!R244</f>
        <v>22</v>
      </c>
      <c r="G166" s="218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500</v>
      </c>
      <c r="E167" s="12">
        <f>'001 pr. asignavimai'!Q245</f>
        <v>550</v>
      </c>
      <c r="F167" s="104">
        <f>'001 pr. asignavimai'!R245</f>
        <v>600</v>
      </c>
      <c r="G167" s="215"/>
    </row>
    <row r="168" spans="1:7" ht="15" x14ac:dyDescent="0.2">
      <c r="A168" s="8" t="s">
        <v>329</v>
      </c>
      <c r="B168" s="228" t="str">
        <f>'001 pr. asignavimai'!C251</f>
        <v>Organizuoti jaunimo užimtumą, skatinti ir remti Plungės rajono jaunimo savanorišką veiklą bei vykdomas veiklos programas</v>
      </c>
      <c r="C168" s="229"/>
      <c r="D168" s="229"/>
      <c r="E168" s="229"/>
      <c r="F168" s="229"/>
      <c r="G168" s="216" t="s">
        <v>345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6</v>
      </c>
      <c r="E169" s="16">
        <f>'001 pr. asignavimai'!Q251</f>
        <v>6</v>
      </c>
      <c r="F169" s="105">
        <f>'001 pr. asignavimai'!R251</f>
        <v>6</v>
      </c>
      <c r="G169" s="219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3</v>
      </c>
      <c r="E170" s="16">
        <f>'001 pr. asignavimai'!Q252</f>
        <v>3</v>
      </c>
      <c r="F170" s="105">
        <f>'001 pr. asignavimai'!R252</f>
        <v>3</v>
      </c>
      <c r="G170" s="219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920</v>
      </c>
      <c r="E171" s="16">
        <f>'001 pr. asignavimai'!Q253</f>
        <v>1100</v>
      </c>
      <c r="F171" s="105">
        <f>'001 pr. asignavimai'!R253</f>
        <v>1500</v>
      </c>
      <c r="G171" s="217"/>
    </row>
    <row r="172" spans="1:7" ht="15" x14ac:dyDescent="0.2">
      <c r="A172" s="15" t="s">
        <v>214</v>
      </c>
      <c r="B172" s="227" t="str">
        <f>'001 pr. asignavimai'!D254</f>
        <v>Jaunimo veiklos programos įgyvendinimas</v>
      </c>
      <c r="C172" s="227"/>
      <c r="D172" s="227"/>
      <c r="E172" s="227"/>
      <c r="F172" s="227"/>
      <c r="G172" s="214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9</v>
      </c>
      <c r="E173" s="12">
        <f>'001 pr. asignavimai'!Q254</f>
        <v>9</v>
      </c>
      <c r="F173" s="104">
        <f>'001 pr. asignavimai'!R254</f>
        <v>10</v>
      </c>
      <c r="G173" s="218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6</v>
      </c>
      <c r="E174" s="12">
        <f>'001 pr. asignavimai'!Q255</f>
        <v>7</v>
      </c>
      <c r="F174" s="104">
        <f>'001 pr. asignavimai'!R255</f>
        <v>7</v>
      </c>
      <c r="G174" s="218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15</v>
      </c>
      <c r="E175" s="12">
        <f>'001 pr. asignavimai'!Q256</f>
        <v>16</v>
      </c>
      <c r="F175" s="104">
        <f>'001 pr. asignavimai'!R256</f>
        <v>20</v>
      </c>
      <c r="G175" s="215"/>
    </row>
    <row r="176" spans="1:7" ht="15" x14ac:dyDescent="0.2">
      <c r="A176" s="15" t="s">
        <v>220</v>
      </c>
      <c r="B176" s="227" t="str">
        <f>'001 pr. asignavimai'!D259</f>
        <v>Atviro jaunimo centro veiklos organizavimas</v>
      </c>
      <c r="C176" s="227"/>
      <c r="D176" s="227"/>
      <c r="E176" s="227"/>
      <c r="F176" s="227"/>
      <c r="G176" s="214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30</v>
      </c>
      <c r="E177" s="12">
        <f>'001 pr. asignavimai'!Q259</f>
        <v>35</v>
      </c>
      <c r="F177" s="104">
        <f>'001 pr. asignavimai'!R259</f>
        <v>40</v>
      </c>
      <c r="G177" s="218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1600</v>
      </c>
      <c r="E178" s="12">
        <f>'001 pr. asignavimai'!Q260</f>
        <v>2000</v>
      </c>
      <c r="F178" s="104">
        <f>'001 pr. asignavimai'!R260</f>
        <v>2100</v>
      </c>
      <c r="G178" s="215"/>
    </row>
    <row r="179" spans="1:7" ht="26.25" customHeight="1" x14ac:dyDescent="0.2">
      <c r="A179" s="8" t="s">
        <v>330</v>
      </c>
      <c r="B179" s="228" t="str">
        <f>'001 pr. asignavimai'!C266</f>
        <v xml:space="preserve">Įgyvendinti neformaliojo suaugusiųjų švietimo programą </v>
      </c>
      <c r="C179" s="229"/>
      <c r="D179" s="229"/>
      <c r="E179" s="229"/>
      <c r="F179" s="229"/>
      <c r="G179" s="216" t="s">
        <v>346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3.62</v>
      </c>
      <c r="E180" s="16">
        <f>'001 pr. asignavimai'!Q266</f>
        <v>3.79</v>
      </c>
      <c r="F180" s="105">
        <f>'001 pr. asignavimai'!R266</f>
        <v>3.83</v>
      </c>
      <c r="G180" s="217"/>
    </row>
    <row r="181" spans="1:7" ht="15" x14ac:dyDescent="0.2">
      <c r="A181" s="15" t="s">
        <v>215</v>
      </c>
      <c r="B181" s="227" t="str">
        <f>'001 pr. asignavimai'!D267</f>
        <v>Trečiojo amžiaus universiteto (TAU) veiklos organizavimas</v>
      </c>
      <c r="C181" s="227"/>
      <c r="D181" s="227"/>
      <c r="E181" s="227"/>
      <c r="F181" s="227"/>
      <c r="G181" s="214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242</v>
      </c>
      <c r="E182" s="12">
        <f>'001 pr. asignavimai'!Q267</f>
        <v>253</v>
      </c>
      <c r="F182" s="104">
        <f>'001 pr. asignavimai'!R267</f>
        <v>260</v>
      </c>
      <c r="G182" s="218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229</v>
      </c>
      <c r="E183" s="12">
        <f>'001 pr. asignavimai'!Q268</f>
        <v>240</v>
      </c>
      <c r="F183" s="104">
        <f>'001 pr. asignavimai'!R268</f>
        <v>250</v>
      </c>
      <c r="G183" s="215"/>
    </row>
    <row r="184" spans="1:7" ht="57.75" customHeight="1" x14ac:dyDescent="0.2">
      <c r="A184" s="8" t="s">
        <v>216</v>
      </c>
      <c r="B184" s="228" t="str">
        <f>'001 pr. asignavimai'!C274</f>
        <v xml:space="preserve">Remti ir skatinti masinių sporto sveikatingumo renginių vykdymą rajone </v>
      </c>
      <c r="C184" s="229"/>
      <c r="D184" s="229"/>
      <c r="E184" s="229"/>
      <c r="F184" s="229"/>
      <c r="G184" s="216" t="s">
        <v>347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05">
        <f>'001 pr. asignavimai'!R274</f>
        <v>64</v>
      </c>
      <c r="G185" s="217"/>
    </row>
    <row r="186" spans="1:7" ht="15" x14ac:dyDescent="0.2">
      <c r="A186" s="15" t="s">
        <v>217</v>
      </c>
      <c r="B186" s="227" t="str">
        <f>'001 pr. asignavimai'!D275</f>
        <v>Sporto projektų rėmimas</v>
      </c>
      <c r="C186" s="227"/>
      <c r="D186" s="227"/>
      <c r="E186" s="227"/>
      <c r="F186" s="227"/>
      <c r="G186" s="214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04">
        <f>'001 pr. asignavimai'!R275</f>
        <v>100</v>
      </c>
      <c r="G187" s="215"/>
    </row>
    <row r="188" spans="1:7" ht="15" x14ac:dyDescent="0.2">
      <c r="A188" s="15" t="s">
        <v>221</v>
      </c>
      <c r="B188" s="227" t="str">
        <f>'001 pr. asignavimai'!D278</f>
        <v>"Plungės futbolas" programos įgyvendinimas</v>
      </c>
      <c r="C188" s="227"/>
      <c r="D188" s="227"/>
      <c r="E188" s="227"/>
      <c r="F188" s="227"/>
      <c r="G188" s="214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2350</v>
      </c>
      <c r="E189" s="12">
        <f>'001 pr. asignavimai'!Q278</f>
        <v>2400</v>
      </c>
      <c r="F189" s="104">
        <f>'001 pr. asignavimai'!R278</f>
        <v>2450</v>
      </c>
      <c r="G189" s="218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420</v>
      </c>
      <c r="E190" s="12">
        <f>'001 pr. asignavimai'!Q279</f>
        <v>440</v>
      </c>
      <c r="F190" s="104">
        <f>'001 pr. asignavimai'!R279</f>
        <v>460</v>
      </c>
      <c r="G190" s="215"/>
    </row>
    <row r="191" spans="1:7" ht="15" x14ac:dyDescent="0.2">
      <c r="A191" s="15" t="s">
        <v>222</v>
      </c>
      <c r="B191" s="227" t="str">
        <f>'001 pr. asignavimai'!D282</f>
        <v>Krepšinio komandos "Plungės Olimpas" rėmimas</v>
      </c>
      <c r="C191" s="227"/>
      <c r="D191" s="227"/>
      <c r="E191" s="227"/>
      <c r="F191" s="227"/>
      <c r="G191" s="214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44</v>
      </c>
      <c r="E192" s="12">
        <f>'001 pr. asignavimai'!Q282</f>
        <v>46</v>
      </c>
      <c r="F192" s="104">
        <f>'001 pr. asignavimai'!R282</f>
        <v>46</v>
      </c>
      <c r="G192" s="215"/>
    </row>
    <row r="193" spans="1:7" ht="15" x14ac:dyDescent="0.2">
      <c r="A193" s="15" t="s">
        <v>223</v>
      </c>
      <c r="B193" s="227" t="str">
        <f>'001 pr. asignavimai'!D285</f>
        <v>Futbolo komandos FK "Babrungas" rėmimas</v>
      </c>
      <c r="C193" s="227"/>
      <c r="D193" s="227"/>
      <c r="E193" s="227"/>
      <c r="F193" s="227"/>
      <c r="G193" s="214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04">
        <f>'001 pr. asignavimai'!R285</f>
        <v>30</v>
      </c>
      <c r="G194" s="215"/>
    </row>
  </sheetData>
  <mergeCells count="83"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  <mergeCell ref="B65:F65"/>
    <mergeCell ref="B100:F100"/>
    <mergeCell ref="B107:F107"/>
    <mergeCell ref="B72:F72"/>
    <mergeCell ref="B79:F79"/>
    <mergeCell ref="B86:F86"/>
    <mergeCell ref="B93:F93"/>
    <mergeCell ref="B113:F113"/>
    <mergeCell ref="B118:F118"/>
    <mergeCell ref="B123:F123"/>
    <mergeCell ref="B128:F128"/>
    <mergeCell ref="B133:F133"/>
    <mergeCell ref="B158:F158"/>
    <mergeCell ref="B153:F153"/>
    <mergeCell ref="B147:F147"/>
    <mergeCell ref="B138:F138"/>
    <mergeCell ref="B143:F143"/>
    <mergeCell ref="B145:F145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28:G132"/>
    <mergeCell ref="G133:G137"/>
    <mergeCell ref="G138:G142"/>
    <mergeCell ref="G143:G144"/>
    <mergeCell ref="G145:G146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2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2024-04-24T12:44:24Z</dcterms:modified>
</cp:coreProperties>
</file>