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3" l="1"/>
  <c r="I54" i="3"/>
  <c r="I39" i="3" l="1"/>
  <c r="I78" i="3" l="1"/>
  <c r="I58" i="3"/>
  <c r="I57" i="3"/>
  <c r="I65" i="3"/>
  <c r="I64" i="3"/>
  <c r="I63" i="3"/>
  <c r="I51" i="3"/>
  <c r="I53" i="3"/>
  <c r="I46" i="3"/>
  <c r="I47" i="3"/>
  <c r="I42" i="3"/>
  <c r="I43" i="3"/>
  <c r="I44" i="3"/>
  <c r="I29" i="3"/>
  <c r="I28" i="3"/>
  <c r="I27" i="3"/>
  <c r="I20" i="3"/>
  <c r="I81" i="3" l="1"/>
  <c r="I22" i="3" l="1"/>
  <c r="I24" i="3" l="1"/>
  <c r="I37" i="3" l="1"/>
  <c r="I36" i="3"/>
  <c r="I55" i="3"/>
  <c r="I56" i="3"/>
  <c r="I17" i="3" l="1"/>
  <c r="I70" i="3" l="1"/>
  <c r="I85" i="3"/>
  <c r="H111" i="3" l="1"/>
  <c r="J111" i="3"/>
  <c r="K111" i="3"/>
  <c r="I60" i="3" l="1"/>
  <c r="I61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111" i="3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<sst xmlns="http://schemas.openxmlformats.org/spreadsheetml/2006/main" count="492" uniqueCount="165">
  <si>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</si>
  <si>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</si>
  <si>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</si>
  <si>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</si>
  <si>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</si>
  <si>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</si>
  <si>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</si>
  <si>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</si>
  <si>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</si>
  <si>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</si>
  <si>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</si>
  <si>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</si>
  <si>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</si>
  <si>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</si>
  <si>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</si>
  <si>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</si>
  <si>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</si>
  <si>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</si>
  <si>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</si>
  <si>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</si>
  <si>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</si>
  <si>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</si>
  <si>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</si>
  <si>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</si>
  <si>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</si>
  <si>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</si>
  <si>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</si>
  <si>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</si>
  <si>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</si>
  <si>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</si>
  <si>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</si>
  <si>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</si>
  <si>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</si>
  <si>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</si>
  <si>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</si>
  <si>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</si>
  <si>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</si>
  <si>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</si>
  <si>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</si>
  <si>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</si>
  <si>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</si>
  <si>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</si>
  <si>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</si>
  <si>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</si>
  <si>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</si>
  <si>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</si>
  <si>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</si>
  <si>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</si>
  <si>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</si>
  <si>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</si>
  <si>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</si>
  <si>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</si>
  <si>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</si>
  <si>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</si>
  <si>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</si>
  <si>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</si>
  <si>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</si>
  <si>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</si>
  <si>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</si>
  <si>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</si>
  <si>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</si>
  <si>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</si>
  <si>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</si>
  <si>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</si>
  <si>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</si>
  <si>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</si>
  <si>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</si>
  <si>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</si>
  <si>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</si>
  <si>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</si>
  <si>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</si>
  <si>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</si>
  <si>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</si>
  <si>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</si>
  <si>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</si>
  <si>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</si>
  <si>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</si>
  <si>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</si>
  <si>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</si>
  <si>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</si>
  <si>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</si>
  <si>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</si>
  <si>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</si>
  <si>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</si>
  <si>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</si>
  <si>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</si>
  <si>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</si>
  <si>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</si>
  <si>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</si>
  <si>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</si>
  <si>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</si>
  <si>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</si>
  <si>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</si>
  <si>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</si>
  <si>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</si>
  <si>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</si>
  <si>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</si>
  <si>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</si>
  <si>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</si>
  <si>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</si>
  <si>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</si>
  <si>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</si>
  <si>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</si>
  <si>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</si>
  <si>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</si>
  <si>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</si>
  <si>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</si>
  <si>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</si>
  <si>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</si>
  <si>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</si>
  <si>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</si>
  <si>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</si>
  <si>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</si>
  <si>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</si>
  <si>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</si>
  <si>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</si>
  <si>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</si>
  <si>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</si>
  <si>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</si>
  <si>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</si>
  <si>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</si>
  <si>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</si>
  <si>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</si>
  <si>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</si>
  <si>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</si>
  <si>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</si>
  <si>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</si>
  <si>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</si>
  <si>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</si>
  <si>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</si>
  <si>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</si>
  <si>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</si>
  <si>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</si>
  <si>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</si>
  <si>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</si>
  <si>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</si>
  <si>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</si>
  <si>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</si>
  <si>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</si>
  <si>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</si>
  <si>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</si>
  <si>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</si>
  <si>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</si>
  <si>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</si>
  <si>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</si>
  <si>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</si>
  <si>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</si>
  <si>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</si>
  <si>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</si>
  <si>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</si>
  <si>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</si>
  <si>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</si>
  <si>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</si>
  <si>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</si>
  <si>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</si>
  <si>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</si>
  <si>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</si>
  <si>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</si>
  <si>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</si>
  <si>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</si>
  <si>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</si>
  <si>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</si>
  <si>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</si>
  <si>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</si>
  <si>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T1-296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</si>
</sst>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zoomScale="85" zoomScaleNormal="85" zoomScaleSheetLayoutView="100" workbookViewId="0">
      <pane ySplit="12" topLeftCell="A13" activePane="bottomLeft" state="frozen"/>
      <selection pane="bottomLeft" activeCell="N5" sqref="N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5.5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8" t="s">
        <v>147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56"/>
    </row>
    <row r="11" spans="1:20" ht="32.25" customHeight="1" x14ac:dyDescent="0.2">
      <c r="A11" s="196" t="s">
        <v>11</v>
      </c>
      <c r="B11" s="196" t="s">
        <v>125</v>
      </c>
      <c r="C11" s="196" t="s">
        <v>12</v>
      </c>
      <c r="D11" s="196" t="s">
        <v>13</v>
      </c>
      <c r="E11" s="196" t="s">
        <v>5</v>
      </c>
      <c r="F11" s="196" t="s">
        <v>118</v>
      </c>
      <c r="G11" s="196" t="s">
        <v>143</v>
      </c>
      <c r="H11" s="196" t="s">
        <v>126</v>
      </c>
      <c r="I11" s="203" t="s">
        <v>144</v>
      </c>
      <c r="J11" s="196" t="s">
        <v>145</v>
      </c>
      <c r="K11" s="196" t="s">
        <v>146</v>
      </c>
      <c r="L11" s="196" t="s">
        <v>127</v>
      </c>
      <c r="M11" s="187" t="s">
        <v>9</v>
      </c>
      <c r="N11" s="187" t="s">
        <v>122</v>
      </c>
      <c r="O11" s="187"/>
      <c r="P11" s="187" t="s">
        <v>123</v>
      </c>
      <c r="Q11" s="187"/>
      <c r="R11" s="187"/>
      <c r="S11" s="219" t="s">
        <v>153</v>
      </c>
    </row>
    <row r="12" spans="1:20" ht="37.5" customHeight="1" x14ac:dyDescent="0.2">
      <c r="A12" s="196"/>
      <c r="B12" s="196"/>
      <c r="C12" s="196"/>
      <c r="D12" s="196"/>
      <c r="E12" s="196"/>
      <c r="F12" s="196"/>
      <c r="G12" s="196"/>
      <c r="H12" s="196"/>
      <c r="I12" s="203"/>
      <c r="J12" s="196"/>
      <c r="K12" s="196"/>
      <c r="L12" s="196"/>
      <c r="M12" s="187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19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8" t="s">
        <v>36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9"/>
      <c r="S14" s="110"/>
    </row>
    <row r="15" spans="1:20" ht="78.75" customHeight="1" x14ac:dyDescent="0.2">
      <c r="A15" s="220" t="s">
        <v>0</v>
      </c>
      <c r="B15" s="28" t="s">
        <v>0</v>
      </c>
      <c r="C15" s="200" t="s">
        <v>37</v>
      </c>
      <c r="D15" s="200"/>
      <c r="E15" s="200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1"/>
      <c r="B16" s="210" t="s">
        <v>0</v>
      </c>
      <c r="C16" s="33" t="s">
        <v>0</v>
      </c>
      <c r="D16" s="198" t="s">
        <v>40</v>
      </c>
      <c r="E16" s="199"/>
      <c r="F16" s="34" t="s">
        <v>30</v>
      </c>
      <c r="G16" s="201"/>
      <c r="H16" s="202"/>
      <c r="I16" s="202"/>
      <c r="J16" s="202"/>
      <c r="K16" s="202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1"/>
      <c r="B17" s="211"/>
      <c r="C17" s="197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f>46.2-8</f>
        <v>38.200000000000003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1"/>
      <c r="B18" s="211"/>
      <c r="C18" s="197"/>
      <c r="D18" s="230" t="s">
        <v>32</v>
      </c>
      <c r="E18" s="231"/>
      <c r="F18" s="232"/>
      <c r="G18" s="37">
        <f>SUM(G17)</f>
        <v>11.7</v>
      </c>
      <c r="H18" s="37">
        <f t="shared" ref="H18:K18" si="0">SUM(H17)</f>
        <v>0</v>
      </c>
      <c r="I18" s="157">
        <f t="shared" si="0"/>
        <v>38.200000000000003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2.2649572649572653</v>
      </c>
    </row>
    <row r="19" spans="1:19" ht="57" customHeight="1" x14ac:dyDescent="0.2">
      <c r="A19" s="221"/>
      <c r="B19" s="211"/>
      <c r="C19" s="178" t="s">
        <v>15</v>
      </c>
      <c r="D19" s="204" t="s">
        <v>120</v>
      </c>
      <c r="E19" s="205"/>
      <c r="F19" s="177" t="s">
        <v>82</v>
      </c>
      <c r="G19" s="192"/>
      <c r="H19" s="193"/>
      <c r="I19" s="193"/>
      <c r="J19" s="193"/>
      <c r="K19" s="193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1"/>
      <c r="B20" s="211"/>
      <c r="C20" s="183" t="s">
        <v>15</v>
      </c>
      <c r="D20" s="86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7.4+7+26.9+0.7</f>
        <v>42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1"/>
      <c r="B21" s="211"/>
      <c r="C21" s="184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1"/>
      <c r="B22" s="211"/>
      <c r="C22" s="184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9+14.7-9</f>
        <v>14.7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1"/>
      <c r="B23" s="211"/>
      <c r="C23" s="184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4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1"/>
      <c r="B24" s="211"/>
      <c r="C24" s="184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f>117.6-12.4</f>
        <v>105.19999999999999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1"/>
      <c r="B25" s="211"/>
      <c r="C25" s="184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1"/>
      <c r="B26" s="211"/>
      <c r="C26" s="184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1"/>
      <c r="B27" s="211"/>
      <c r="C27" s="184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22.4+1.7-1.7-9.5</f>
        <v>12.899999999999999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1"/>
      <c r="B28" s="211"/>
      <c r="C28" s="184"/>
      <c r="D28" s="147">
        <v>191123113</v>
      </c>
      <c r="E28" s="147" t="s">
        <v>25</v>
      </c>
      <c r="F28" s="86"/>
      <c r="G28" s="11"/>
      <c r="H28" s="11"/>
      <c r="I28" s="148">
        <f>1.1-1.1</f>
        <v>0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1"/>
      <c r="B29" s="211"/>
      <c r="C29" s="184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178.7+5+50</f>
        <v>233.7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1"/>
      <c r="B30" s="211"/>
      <c r="C30" s="184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1"/>
      <c r="B31" s="211"/>
      <c r="C31" s="184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1"/>
      <c r="B32" s="211"/>
      <c r="C32" s="185"/>
      <c r="D32" s="186" t="s">
        <v>32</v>
      </c>
      <c r="E32" s="186"/>
      <c r="F32" s="186"/>
      <c r="G32" s="37">
        <f>SUM(G20:G31)</f>
        <v>3869.3129999999996</v>
      </c>
      <c r="H32" s="37">
        <f>SUM(H20:H31)</f>
        <v>0</v>
      </c>
      <c r="I32" s="157">
        <f>SUM(I20:I31)</f>
        <v>408.5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-0.89442570296070645</v>
      </c>
    </row>
    <row r="33" spans="1:19" ht="26.25" customHeight="1" x14ac:dyDescent="0.2">
      <c r="A33" s="221"/>
      <c r="B33" s="69"/>
      <c r="C33" s="212" t="s">
        <v>43</v>
      </c>
      <c r="D33" s="204" t="s">
        <v>121</v>
      </c>
      <c r="E33" s="205"/>
      <c r="F33" s="190" t="s">
        <v>83</v>
      </c>
      <c r="G33" s="192"/>
      <c r="H33" s="193"/>
      <c r="I33" s="193"/>
      <c r="J33" s="193"/>
      <c r="K33" s="193"/>
      <c r="L33" s="188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1"/>
      <c r="B34" s="69"/>
      <c r="C34" s="213"/>
      <c r="D34" s="206"/>
      <c r="E34" s="207"/>
      <c r="F34" s="191"/>
      <c r="G34" s="194"/>
      <c r="H34" s="195"/>
      <c r="I34" s="195"/>
      <c r="J34" s="195"/>
      <c r="K34" s="195"/>
      <c r="L34" s="189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1"/>
      <c r="B35" s="69"/>
      <c r="C35" s="184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1"/>
      <c r="B36" s="69"/>
      <c r="C36" s="184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f>1500-99.2-200</f>
        <v>1200.8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1"/>
      <c r="B37" s="69"/>
      <c r="C37" s="184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f>1.9+19.2</f>
        <v>21.099999999999998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1"/>
      <c r="B38" s="69"/>
      <c r="C38" s="184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1"/>
      <c r="B39" s="69"/>
      <c r="C39" s="184"/>
      <c r="D39" s="147">
        <v>302776863</v>
      </c>
      <c r="E39" s="35" t="s">
        <v>19</v>
      </c>
      <c r="F39" s="36"/>
      <c r="G39" s="11"/>
      <c r="H39" s="11"/>
      <c r="I39" s="148">
        <f>200+65+8.9</f>
        <v>273.89999999999998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1"/>
      <c r="B40" s="69"/>
      <c r="C40" s="185"/>
      <c r="D40" s="186" t="s">
        <v>32</v>
      </c>
      <c r="E40" s="186"/>
      <c r="F40" s="186"/>
      <c r="G40" s="37">
        <f>SUM(G35:G39)</f>
        <v>2935.9</v>
      </c>
      <c r="H40" s="37">
        <f t="shared" ref="H40:K40" si="1">SUM(H35:H39)</f>
        <v>0</v>
      </c>
      <c r="I40" s="157">
        <f t="shared" si="1"/>
        <v>3445.8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0.17367757757416807</v>
      </c>
    </row>
    <row r="41" spans="1:19" ht="43.5" customHeight="1" x14ac:dyDescent="0.2">
      <c r="A41" s="221"/>
      <c r="B41" s="69"/>
      <c r="C41" s="128" t="s">
        <v>46</v>
      </c>
      <c r="D41" s="214" t="s">
        <v>81</v>
      </c>
      <c r="E41" s="215"/>
      <c r="F41" s="130" t="s">
        <v>93</v>
      </c>
      <c r="G41" s="192"/>
      <c r="H41" s="193"/>
      <c r="I41" s="193"/>
      <c r="J41" s="193"/>
      <c r="K41" s="193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1"/>
      <c r="B42" s="69"/>
      <c r="C42" s="183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>
        <f>6.1+16.1+4.9</f>
        <v>27.1</v>
      </c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1"/>
      <c r="B43" s="69"/>
      <c r="C43" s="184"/>
      <c r="D43" s="149">
        <v>188714469</v>
      </c>
      <c r="E43" s="64" t="s">
        <v>25</v>
      </c>
      <c r="F43" s="36"/>
      <c r="G43" s="11"/>
      <c r="H43" s="11"/>
      <c r="I43" s="148">
        <f>662-60-100-50-50-100-27-100-100-75</f>
        <v>0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1"/>
      <c r="B44" s="69"/>
      <c r="C44" s="184"/>
      <c r="D44" s="131">
        <v>188714469</v>
      </c>
      <c r="E44" s="35" t="s">
        <v>27</v>
      </c>
      <c r="F44" s="36" t="s">
        <v>29</v>
      </c>
      <c r="G44" s="11"/>
      <c r="H44" s="11"/>
      <c r="I44" s="148">
        <f>452-200-50-52-100-50</f>
        <v>0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1"/>
      <c r="B45" s="69"/>
      <c r="C45" s="184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1"/>
      <c r="B46" s="69"/>
      <c r="C46" s="184"/>
      <c r="D46" s="149">
        <v>302415311</v>
      </c>
      <c r="E46" s="35" t="s">
        <v>25</v>
      </c>
      <c r="F46" s="36"/>
      <c r="G46" s="11"/>
      <c r="H46" s="11"/>
      <c r="I46" s="148">
        <f>21-21</f>
        <v>0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1"/>
      <c r="B47" s="69"/>
      <c r="C47" s="184"/>
      <c r="D47" s="149">
        <v>302415311</v>
      </c>
      <c r="E47" s="35" t="s">
        <v>27</v>
      </c>
      <c r="F47" s="36"/>
      <c r="G47" s="11"/>
      <c r="H47" s="11"/>
      <c r="I47" s="148">
        <f>33-33</f>
        <v>0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1"/>
      <c r="B48" s="69"/>
      <c r="C48" s="185"/>
      <c r="D48" s="186" t="s">
        <v>32</v>
      </c>
      <c r="E48" s="186"/>
      <c r="F48" s="186"/>
      <c r="G48" s="37">
        <f>SUM(G42:G47)</f>
        <v>0</v>
      </c>
      <c r="H48" s="37">
        <f>SUM(H42:H47)</f>
        <v>0</v>
      </c>
      <c r="I48" s="157">
        <f>SUM(I42:I47)</f>
        <v>27.1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1"/>
      <c r="B49" s="69"/>
      <c r="C49" s="212" t="s">
        <v>89</v>
      </c>
      <c r="D49" s="204" t="s">
        <v>49</v>
      </c>
      <c r="E49" s="205"/>
      <c r="F49" s="190" t="s">
        <v>31</v>
      </c>
      <c r="G49" s="192"/>
      <c r="H49" s="193"/>
      <c r="I49" s="193"/>
      <c r="J49" s="193"/>
      <c r="K49" s="193"/>
      <c r="L49" s="188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1"/>
      <c r="B50" s="69"/>
      <c r="C50" s="213"/>
      <c r="D50" s="206"/>
      <c r="E50" s="207"/>
      <c r="F50" s="191"/>
      <c r="G50" s="194"/>
      <c r="H50" s="195"/>
      <c r="I50" s="195"/>
      <c r="J50" s="195"/>
      <c r="K50" s="195"/>
      <c r="L50" s="189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1"/>
      <c r="B51" s="69"/>
      <c r="C51" s="183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327.6-7+50.9+8+31.7+52.5+61.3+45-0.3</f>
        <v>569.70000000000005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1"/>
      <c r="B52" s="69"/>
      <c r="C52" s="184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58">
        <f>243.1+3.51+197.218+17.5-4.8+19.11+0.3</f>
        <v>475.93799999999999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1"/>
      <c r="B53" s="69"/>
      <c r="C53" s="184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190+99.2-80.3-79.7</f>
        <v>129.19999999999999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1"/>
      <c r="B54" s="69"/>
      <c r="C54" s="184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58">
        <f>1452.4+36.1+23.4-3.51+303.5+200+91.67-53.3-27.3-19.11+0.7</f>
        <v>2004.55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1"/>
      <c r="B55" s="69"/>
      <c r="C55" s="184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f>216.6+105.3</f>
        <v>321.89999999999998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1"/>
      <c r="B56" s="69"/>
      <c r="C56" s="184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f>1121.5+200</f>
        <v>1321.5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1"/>
      <c r="B57" s="69"/>
      <c r="C57" s="184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f>8.9+101.1-68</f>
        <v>42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1"/>
      <c r="B58" s="69"/>
      <c r="C58" s="184"/>
      <c r="D58" s="146">
        <v>190986017</v>
      </c>
      <c r="E58" s="146" t="s">
        <v>21</v>
      </c>
      <c r="F58" s="36"/>
      <c r="G58" s="11">
        <v>289.887</v>
      </c>
      <c r="H58" s="11"/>
      <c r="I58" s="148">
        <f>1.6+17.9-12</f>
        <v>7.5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1"/>
      <c r="B59" s="69"/>
      <c r="C59" s="184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1"/>
      <c r="B60" s="69"/>
      <c r="C60" s="184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1"/>
      <c r="B61" s="69"/>
      <c r="C61" s="184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1"/>
      <c r="B62" s="69"/>
      <c r="C62" s="184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1"/>
      <c r="B63" s="69"/>
      <c r="C63" s="184"/>
      <c r="D63" s="149">
        <v>191123113</v>
      </c>
      <c r="E63" s="149" t="s">
        <v>19</v>
      </c>
      <c r="F63" s="36"/>
      <c r="G63" s="11"/>
      <c r="H63" s="11"/>
      <c r="I63" s="148">
        <f>46.5-39.4</f>
        <v>7.1000000000000014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1"/>
      <c r="B64" s="69"/>
      <c r="C64" s="184"/>
      <c r="D64" s="149">
        <v>191123113</v>
      </c>
      <c r="E64" s="149" t="s">
        <v>27</v>
      </c>
      <c r="F64" s="36"/>
      <c r="G64" s="11"/>
      <c r="H64" s="11"/>
      <c r="I64" s="148">
        <f>227-212</f>
        <v>15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1"/>
      <c r="B65" s="69"/>
      <c r="C65" s="184"/>
      <c r="D65" s="149">
        <v>191123113</v>
      </c>
      <c r="E65" s="149" t="s">
        <v>25</v>
      </c>
      <c r="F65" s="36"/>
      <c r="G65" s="11"/>
      <c r="H65" s="11"/>
      <c r="I65" s="148">
        <f>220-220</f>
        <v>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1"/>
      <c r="B66" s="69"/>
      <c r="C66" s="185"/>
      <c r="D66" s="186" t="s">
        <v>32</v>
      </c>
      <c r="E66" s="186"/>
      <c r="F66" s="186"/>
      <c r="G66" s="133">
        <f>SUM(G51:G65)</f>
        <v>3373.864</v>
      </c>
      <c r="H66" s="133">
        <f>SUM(H51:H65)</f>
        <v>0</v>
      </c>
      <c r="I66" s="157">
        <f>SUM(I51:I65)</f>
        <v>5003.2880000000014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0.48295485532315507</v>
      </c>
    </row>
    <row r="67" spans="1:19" ht="12.75" customHeight="1" x14ac:dyDescent="0.2">
      <c r="A67" s="221"/>
      <c r="B67" s="39" t="s">
        <v>0</v>
      </c>
      <c r="C67" s="227" t="s">
        <v>2</v>
      </c>
      <c r="D67" s="228"/>
      <c r="E67" s="228"/>
      <c r="F67" s="229"/>
      <c r="G67" s="40">
        <f>G18+G32+G48+G66+G40</f>
        <v>10190.777</v>
      </c>
      <c r="H67" s="40">
        <f>H18+H32+H48+H66+H40</f>
        <v>0</v>
      </c>
      <c r="I67" s="159">
        <f>I18+I32+I48+I66+I40</f>
        <v>8922.8880000000026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1"/>
      <c r="B68" s="43" t="s">
        <v>15</v>
      </c>
      <c r="C68" s="216" t="s">
        <v>51</v>
      </c>
      <c r="D68" s="217"/>
      <c r="E68" s="217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1"/>
      <c r="B69" s="225" t="s">
        <v>15</v>
      </c>
      <c r="C69" s="33" t="s">
        <v>0</v>
      </c>
      <c r="D69" s="214" t="s">
        <v>53</v>
      </c>
      <c r="E69" s="215"/>
      <c r="F69" s="70" t="s">
        <v>30</v>
      </c>
      <c r="G69" s="223"/>
      <c r="H69" s="224"/>
      <c r="I69" s="224"/>
      <c r="J69" s="224"/>
      <c r="K69" s="224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1"/>
      <c r="B70" s="226"/>
      <c r="C70" s="197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1"/>
      <c r="B71" s="226"/>
      <c r="C71" s="197"/>
      <c r="D71" s="230" t="s">
        <v>32</v>
      </c>
      <c r="E71" s="230"/>
      <c r="F71" s="186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21"/>
      <c r="B72" s="226"/>
      <c r="C72" s="128" t="s">
        <v>15</v>
      </c>
      <c r="D72" s="242" t="s">
        <v>52</v>
      </c>
      <c r="E72" s="243"/>
      <c r="F72" s="139" t="s">
        <v>30</v>
      </c>
      <c r="G72" s="244"/>
      <c r="H72" s="245"/>
      <c r="I72" s="245"/>
      <c r="J72" s="245"/>
      <c r="K72" s="245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1"/>
      <c r="B73" s="226"/>
      <c r="C73" s="197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1"/>
      <c r="B74" s="241"/>
      <c r="C74" s="197"/>
      <c r="D74" s="186" t="s">
        <v>32</v>
      </c>
      <c r="E74" s="186"/>
      <c r="F74" s="186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1"/>
      <c r="B75" s="49" t="s">
        <v>15</v>
      </c>
      <c r="C75" s="227" t="s">
        <v>2</v>
      </c>
      <c r="D75" s="228"/>
      <c r="E75" s="228"/>
      <c r="F75" s="228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1"/>
      <c r="B76" s="43" t="s">
        <v>43</v>
      </c>
      <c r="C76" s="216" t="s">
        <v>60</v>
      </c>
      <c r="D76" s="217"/>
      <c r="E76" s="217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1"/>
      <c r="B77" s="225" t="s">
        <v>43</v>
      </c>
      <c r="C77" s="33" t="s">
        <v>0</v>
      </c>
      <c r="D77" s="204" t="s">
        <v>115</v>
      </c>
      <c r="E77" s="205"/>
      <c r="F77" s="85" t="s">
        <v>30</v>
      </c>
      <c r="G77" s="239"/>
      <c r="H77" s="240"/>
      <c r="I77" s="240"/>
      <c r="J77" s="240"/>
      <c r="K77" s="240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1"/>
      <c r="B78" s="226"/>
      <c r="C78" s="197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57+5+1.5</f>
        <v>63.5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1"/>
      <c r="B79" s="226"/>
      <c r="C79" s="197"/>
      <c r="D79" s="230" t="s">
        <v>32</v>
      </c>
      <c r="E79" s="230"/>
      <c r="F79" s="186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63.5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1.3518518518518519</v>
      </c>
    </row>
    <row r="80" spans="1:19" ht="25.5" x14ac:dyDescent="0.2">
      <c r="A80" s="221"/>
      <c r="B80" s="226"/>
      <c r="C80" s="128" t="s">
        <v>15</v>
      </c>
      <c r="D80" s="214" t="s">
        <v>61</v>
      </c>
      <c r="E80" s="215"/>
      <c r="F80" s="70" t="s">
        <v>31</v>
      </c>
      <c r="G80" s="239"/>
      <c r="H80" s="240"/>
      <c r="I80" s="240"/>
      <c r="J80" s="240"/>
      <c r="K80" s="240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1"/>
      <c r="B81" s="226"/>
      <c r="C81" s="197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f>15.5-15.5</f>
        <v>0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1"/>
      <c r="B82" s="226"/>
      <c r="C82" s="197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1"/>
      <c r="B83" s="226"/>
      <c r="C83" s="197"/>
      <c r="D83" s="186" t="s">
        <v>32</v>
      </c>
      <c r="E83" s="186"/>
      <c r="F83" s="186"/>
      <c r="G83" s="17">
        <f>SUM(G81:G82)</f>
        <v>139.256</v>
      </c>
      <c r="H83" s="17">
        <f t="shared" ref="H83:K83" si="9">SUM(H81:H82)</f>
        <v>0</v>
      </c>
      <c r="I83" s="161">
        <f t="shared" si="9"/>
        <v>22.864000000000001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-0.83581317860630777</v>
      </c>
    </row>
    <row r="84" spans="1:19" ht="30" customHeight="1" x14ac:dyDescent="0.2">
      <c r="A84" s="221"/>
      <c r="B84" s="226"/>
      <c r="C84" s="127" t="s">
        <v>43</v>
      </c>
      <c r="D84" s="214" t="s">
        <v>63</v>
      </c>
      <c r="E84" s="215"/>
      <c r="F84" s="70" t="s">
        <v>30</v>
      </c>
      <c r="G84" s="223"/>
      <c r="H84" s="224"/>
      <c r="I84" s="224"/>
      <c r="J84" s="224"/>
      <c r="K84" s="224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1"/>
      <c r="B85" s="226"/>
      <c r="C85" s="197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</f>
        <v>53.4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1"/>
      <c r="B86" s="226"/>
      <c r="C86" s="197"/>
      <c r="D86" s="186" t="s">
        <v>32</v>
      </c>
      <c r="E86" s="186"/>
      <c r="F86" s="186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53.4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-0.54784081287044872</v>
      </c>
    </row>
    <row r="87" spans="1:19" ht="12.75" customHeight="1" x14ac:dyDescent="0.2">
      <c r="A87" s="222"/>
      <c r="B87" s="91" t="s">
        <v>43</v>
      </c>
      <c r="C87" s="228" t="s">
        <v>2</v>
      </c>
      <c r="D87" s="228"/>
      <c r="E87" s="228"/>
      <c r="F87" s="228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139.76400000000001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5" t="s">
        <v>10</v>
      </c>
      <c r="C88" s="236"/>
      <c r="D88" s="236"/>
      <c r="E88" s="236"/>
      <c r="F88" s="236"/>
      <c r="G88" s="78">
        <f>G67+G75+G87</f>
        <v>10524.733</v>
      </c>
      <c r="H88" s="78">
        <f t="shared" ref="H88:K88" si="15">H67+H75+H87</f>
        <v>0</v>
      </c>
      <c r="I88" s="162">
        <f t="shared" si="15"/>
        <v>9120.7520000000022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49" t="s">
        <v>15</v>
      </c>
      <c r="B89" s="272" t="s">
        <v>96</v>
      </c>
      <c r="C89" s="273"/>
      <c r="D89" s="273"/>
      <c r="E89" s="273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5"/>
      <c r="S89" s="110"/>
    </row>
    <row r="90" spans="1:19" ht="27" customHeight="1" x14ac:dyDescent="0.2">
      <c r="A90" s="250"/>
      <c r="B90" s="94" t="s">
        <v>0</v>
      </c>
      <c r="C90" s="237" t="s">
        <v>99</v>
      </c>
      <c r="D90" s="237"/>
      <c r="E90" s="238"/>
      <c r="F90" s="96" t="s">
        <v>25</v>
      </c>
      <c r="G90" s="233"/>
      <c r="H90" s="234"/>
      <c r="I90" s="234"/>
      <c r="J90" s="234"/>
      <c r="K90" s="234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0"/>
      <c r="B91" s="280" t="s">
        <v>0</v>
      </c>
      <c r="C91" s="129" t="s">
        <v>0</v>
      </c>
      <c r="D91" s="206" t="s">
        <v>97</v>
      </c>
      <c r="E91" s="207"/>
      <c r="F91" s="89" t="s">
        <v>105</v>
      </c>
      <c r="G91" s="283"/>
      <c r="H91" s="284"/>
      <c r="I91" s="284"/>
      <c r="J91" s="284"/>
      <c r="K91" s="284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0"/>
      <c r="B92" s="281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0"/>
      <c r="B93" s="281"/>
      <c r="C93" s="276" t="s">
        <v>32</v>
      </c>
      <c r="D93" s="277"/>
      <c r="E93" s="278"/>
      <c r="F93" s="279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0"/>
      <c r="B94" s="281"/>
      <c r="C94" s="90" t="s">
        <v>15</v>
      </c>
      <c r="D94" s="214" t="s">
        <v>100</v>
      </c>
      <c r="E94" s="215"/>
      <c r="F94" s="89" t="s">
        <v>105</v>
      </c>
      <c r="G94" s="283"/>
      <c r="H94" s="284"/>
      <c r="I94" s="284"/>
      <c r="J94" s="284"/>
      <c r="K94" s="284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0"/>
      <c r="B95" s="281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0"/>
      <c r="B96" s="282"/>
      <c r="C96" s="285" t="s">
        <v>32</v>
      </c>
      <c r="D96" s="278"/>
      <c r="E96" s="278"/>
      <c r="F96" s="286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1"/>
      <c r="B97" s="92" t="s">
        <v>0</v>
      </c>
      <c r="C97" s="246" t="s">
        <v>2</v>
      </c>
      <c r="D97" s="246"/>
      <c r="E97" s="246"/>
      <c r="F97" s="246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7" t="s">
        <v>10</v>
      </c>
      <c r="C98" s="247"/>
      <c r="D98" s="247"/>
      <c r="E98" s="247"/>
      <c r="F98" s="248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0" t="s">
        <v>3</v>
      </c>
      <c r="B99" s="271"/>
      <c r="C99" s="271"/>
      <c r="D99" s="271"/>
      <c r="E99" s="271"/>
      <c r="F99" s="271"/>
      <c r="G99" s="53">
        <f>G88+G98</f>
        <v>10524.733</v>
      </c>
      <c r="H99" s="53">
        <f t="shared" ref="H99:K99" si="18">H88+H98</f>
        <v>0</v>
      </c>
      <c r="I99" s="166">
        <f t="shared" si="18"/>
        <v>9120.7520000000022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69" t="s">
        <v>4</v>
      </c>
      <c r="B104" s="269"/>
      <c r="C104" s="269"/>
      <c r="D104" s="269"/>
      <c r="E104" s="269"/>
      <c r="F104" s="269"/>
      <c r="G104" s="269"/>
      <c r="H104" s="269"/>
      <c r="I104" s="269"/>
      <c r="J104" s="269"/>
      <c r="K104" s="269"/>
    </row>
    <row r="105" spans="1:19" ht="25.5" x14ac:dyDescent="0.2">
      <c r="A105" s="257" t="s">
        <v>5</v>
      </c>
      <c r="B105" s="258"/>
      <c r="C105" s="258"/>
      <c r="D105" s="12" t="s">
        <v>18</v>
      </c>
      <c r="E105" s="255" t="s">
        <v>19</v>
      </c>
      <c r="F105" s="255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1476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59"/>
      <c r="B106" s="260"/>
      <c r="C106" s="260"/>
      <c r="D106" s="13" t="s">
        <v>33</v>
      </c>
      <c r="E106" s="254" t="s">
        <v>20</v>
      </c>
      <c r="F106" s="254"/>
      <c r="G106" s="17"/>
      <c r="H106" s="17"/>
      <c r="I106" s="161"/>
      <c r="J106" s="17"/>
      <c r="K106" s="17"/>
    </row>
    <row r="107" spans="1:19" ht="25.5" x14ac:dyDescent="0.2">
      <c r="A107" s="259"/>
      <c r="B107" s="260"/>
      <c r="C107" s="260"/>
      <c r="D107" s="13" t="s">
        <v>103</v>
      </c>
      <c r="E107" s="254" t="s">
        <v>21</v>
      </c>
      <c r="F107" s="254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2478.902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59"/>
      <c r="B108" s="260"/>
      <c r="C108" s="260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105.19999999999999</v>
      </c>
      <c r="J108" s="17">
        <f>J24</f>
        <v>0</v>
      </c>
      <c r="K108" s="17">
        <f>K24</f>
        <v>0</v>
      </c>
    </row>
    <row r="109" spans="1:19" ht="51" hidden="1" x14ac:dyDescent="0.2">
      <c r="A109" s="259"/>
      <c r="B109" s="260"/>
      <c r="C109" s="260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59"/>
      <c r="B110" s="260"/>
      <c r="C110" s="260"/>
      <c r="D110" s="13" t="s">
        <v>24</v>
      </c>
      <c r="E110" s="254" t="s">
        <v>25</v>
      </c>
      <c r="F110" s="254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2651.5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59"/>
      <c r="B111" s="260"/>
      <c r="C111" s="260"/>
      <c r="D111" s="13" t="s">
        <v>26</v>
      </c>
      <c r="E111" s="254" t="s">
        <v>27</v>
      </c>
      <c r="F111" s="254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2409.15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1"/>
      <c r="B112" s="262"/>
      <c r="C112" s="262"/>
      <c r="D112" s="104" t="s">
        <v>34</v>
      </c>
      <c r="E112" s="256" t="s">
        <v>28</v>
      </c>
      <c r="F112" s="256"/>
      <c r="G112" s="105"/>
      <c r="H112" s="105"/>
      <c r="I112" s="168"/>
      <c r="J112" s="105"/>
      <c r="K112" s="105"/>
    </row>
    <row r="113" spans="1:11" ht="13.5" thickBot="1" x14ac:dyDescent="0.25">
      <c r="A113" s="263" t="s">
        <v>3</v>
      </c>
      <c r="B113" s="264"/>
      <c r="C113" s="264"/>
      <c r="D113" s="264"/>
      <c r="E113" s="264"/>
      <c r="F113" s="264"/>
      <c r="G113" s="103">
        <f>SUM(G105:G112)</f>
        <v>10524.733</v>
      </c>
      <c r="H113" s="103">
        <f>SUM(H105:H112)</f>
        <v>0</v>
      </c>
      <c r="I113" s="169">
        <f>SUM(I105:I112)</f>
        <v>9120.7520000000004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5" t="s">
        <v>8</v>
      </c>
      <c r="B114" s="266"/>
      <c r="C114" s="266"/>
      <c r="D114" s="266"/>
      <c r="E114" s="266"/>
      <c r="F114" s="266"/>
      <c r="G114" s="18">
        <f>G48</f>
        <v>0</v>
      </c>
      <c r="H114" s="18">
        <f>H48</f>
        <v>0</v>
      </c>
      <c r="I114" s="170">
        <f>I48</f>
        <v>27.1</v>
      </c>
      <c r="J114" s="136">
        <f>J48</f>
        <v>5566.2999999999993</v>
      </c>
      <c r="K114" s="136">
        <f>K48</f>
        <v>7110.6</v>
      </c>
    </row>
    <row r="115" spans="1:11" x14ac:dyDescent="0.2">
      <c r="A115" s="267" t="s">
        <v>6</v>
      </c>
      <c r="B115" s="268"/>
      <c r="C115" s="268"/>
      <c r="D115" s="268"/>
      <c r="E115" s="268"/>
      <c r="F115" s="268"/>
      <c r="G115" s="19">
        <f>G83+G66+G48+G96+G93</f>
        <v>3513.12</v>
      </c>
      <c r="H115" s="19">
        <f>H83+H66+H48+H96+H93</f>
        <v>0</v>
      </c>
      <c r="I115" s="171">
        <f>I83+I66+I48+I96+I93</f>
        <v>5053.2520000000013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2" t="s">
        <v>7</v>
      </c>
      <c r="B116" s="253"/>
      <c r="C116" s="253"/>
      <c r="D116" s="253"/>
      <c r="E116" s="253"/>
      <c r="F116" s="253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4067.5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7"/>
      <c r="H9" s="287"/>
      <c r="I9" s="287"/>
      <c r="J9" s="287"/>
      <c r="K9" s="287"/>
    </row>
    <row r="10" spans="1:14" ht="34.5" customHeight="1" x14ac:dyDescent="0.2">
      <c r="A10" s="218" t="s">
        <v>138</v>
      </c>
      <c r="B10" s="218"/>
      <c r="C10" s="218"/>
      <c r="D10" s="218"/>
      <c r="E10" s="218"/>
      <c r="F10" s="218"/>
      <c r="G10" s="218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3" t="s">
        <v>9</v>
      </c>
      <c r="B11" s="293" t="s">
        <v>122</v>
      </c>
      <c r="C11" s="293"/>
      <c r="D11" s="293" t="s">
        <v>123</v>
      </c>
      <c r="E11" s="293"/>
      <c r="F11" s="297"/>
      <c r="G11" s="293" t="s">
        <v>124</v>
      </c>
    </row>
    <row r="12" spans="1:14" ht="30.75" customHeight="1" x14ac:dyDescent="0.2">
      <c r="A12" s="293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3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4" t="str">
        <f>'002 pr. asignavimai'!C15</f>
        <v>Kurti palankią  aplinką investicijoms ir gyvenimo gerovei</v>
      </c>
      <c r="C14" s="295"/>
      <c r="D14" s="295"/>
      <c r="E14" s="295"/>
      <c r="F14" s="295"/>
      <c r="G14" s="298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9"/>
    </row>
    <row r="16" spans="1:14" ht="15" x14ac:dyDescent="0.2">
      <c r="A16" s="125" t="s">
        <v>74</v>
      </c>
      <c r="B16" s="292" t="str">
        <f>'002 pr. asignavimai'!D16</f>
        <v>Projektinės veiklos organizavimas</v>
      </c>
      <c r="C16" s="292"/>
      <c r="D16" s="292"/>
      <c r="E16" s="292"/>
      <c r="F16" s="292"/>
      <c r="G16" s="300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1"/>
    </row>
    <row r="18" spans="1:7" ht="15" x14ac:dyDescent="0.2">
      <c r="A18" s="125" t="s">
        <v>75</v>
      </c>
      <c r="B18" s="292" t="str">
        <f>'002 pr. asignavimai'!D19</f>
        <v>Investicijų ir kitų projektų, skirtų 2014-2020 m. nacionalinei pažangos programai/ ES fondų investicijų programai, vykdymas</v>
      </c>
      <c r="C18" s="292"/>
      <c r="D18" s="292"/>
      <c r="E18" s="292"/>
      <c r="F18" s="292"/>
      <c r="G18" s="300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2"/>
    </row>
    <row r="20" spans="1:7" ht="15" x14ac:dyDescent="0.2">
      <c r="A20" s="125" t="s">
        <v>94</v>
      </c>
      <c r="B20" s="292" t="str">
        <f>'002 pr. asignavimai'!D33</f>
        <v>Tęstinių investicijų ir kitų projektų vykdymas (pereinamojo laikotarpio)</v>
      </c>
      <c r="C20" s="292"/>
      <c r="D20" s="292"/>
      <c r="E20" s="292"/>
      <c r="F20" s="292"/>
      <c r="G20" s="300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2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1"/>
    </row>
    <row r="23" spans="1:7" ht="42" customHeight="1" x14ac:dyDescent="0.2">
      <c r="A23" s="125" t="s">
        <v>76</v>
      </c>
      <c r="B23" s="292" t="str">
        <f>'002 pr. asignavimai'!D41</f>
        <v>Investicijų  projektų, numatytų 2022-2030 m. Telšių regiono plėtros plane, vykdymas</v>
      </c>
      <c r="C23" s="292"/>
      <c r="D23" s="292"/>
      <c r="E23" s="292"/>
      <c r="F23" s="292"/>
      <c r="G23" s="300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1"/>
    </row>
    <row r="25" spans="1:7" ht="27" customHeight="1" x14ac:dyDescent="0.2">
      <c r="A25" s="125" t="s">
        <v>95</v>
      </c>
      <c r="B25" s="292" t="str">
        <f>'002 pr. asignavimai'!D49</f>
        <v>Investicijų ir kitų projektų vykdymas (naujo finansavimo periodo)</v>
      </c>
      <c r="C25" s="292"/>
      <c r="D25" s="292"/>
      <c r="E25" s="292"/>
      <c r="F25" s="292"/>
      <c r="G25" s="300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2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1"/>
    </row>
    <row r="28" spans="1:7" ht="15" x14ac:dyDescent="0.2">
      <c r="A28" s="23" t="s">
        <v>116</v>
      </c>
      <c r="B28" s="296" t="str">
        <f>'002 pr. asignavimai'!C68</f>
        <v>Sudaryti palankias sąlygas verslo plėtrai</v>
      </c>
      <c r="C28" s="289"/>
      <c r="D28" s="289"/>
      <c r="E28" s="289"/>
      <c r="F28" s="289"/>
      <c r="G28" s="303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4"/>
    </row>
    <row r="30" spans="1:7" ht="15" x14ac:dyDescent="0.2">
      <c r="A30" s="74" t="s">
        <v>77</v>
      </c>
      <c r="B30" s="290" t="str">
        <f>'002 pr. asignavimai'!D69</f>
        <v>Smulkiojo ir vidutinio verslo subjektų rėmimas</v>
      </c>
      <c r="C30" s="291"/>
      <c r="D30" s="291"/>
      <c r="E30" s="291"/>
      <c r="F30" s="291"/>
      <c r="G30" s="305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6"/>
    </row>
    <row r="32" spans="1:7" ht="15" x14ac:dyDescent="0.2">
      <c r="A32" s="74" t="s">
        <v>78</v>
      </c>
      <c r="B32" s="290" t="str">
        <f>'002 pr. asignavimai'!D72</f>
        <v>Bendradarbystės centro "Spiečius" veiklos organizavimas</v>
      </c>
      <c r="C32" s="291"/>
      <c r="D32" s="291"/>
      <c r="E32" s="291"/>
      <c r="F32" s="291"/>
      <c r="G32" s="305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6"/>
    </row>
    <row r="34" spans="1:7" ht="15" x14ac:dyDescent="0.2">
      <c r="A34" s="23" t="s">
        <v>106</v>
      </c>
      <c r="B34" s="296" t="str">
        <f>'002 pr. asignavimai'!C76</f>
        <v>Skatinti bendruomeniškumą Plungės rajono savivaldybėje</v>
      </c>
      <c r="C34" s="289"/>
      <c r="D34" s="289"/>
      <c r="E34" s="289"/>
      <c r="F34" s="289"/>
      <c r="G34" s="303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4"/>
    </row>
    <row r="36" spans="1:7" ht="15" x14ac:dyDescent="0.2">
      <c r="A36" s="74" t="s">
        <v>79</v>
      </c>
      <c r="B36" s="290" t="str">
        <f>'002 pr. asignavimai'!D77</f>
        <v>Bendruomeninių organizacijų veiklos rėmimas</v>
      </c>
      <c r="C36" s="291"/>
      <c r="D36" s="291"/>
      <c r="E36" s="291"/>
      <c r="F36" s="291"/>
      <c r="G36" s="305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6"/>
    </row>
    <row r="38" spans="1:7" ht="14.25" customHeight="1" x14ac:dyDescent="0.2">
      <c r="A38" s="74" t="s">
        <v>117</v>
      </c>
      <c r="B38" s="290" t="str">
        <f>'002 pr. asignavimai'!D80</f>
        <v>Bendruomeninės veiklos savivaldybėje stiprinimas</v>
      </c>
      <c r="C38" s="291"/>
      <c r="D38" s="291"/>
      <c r="E38" s="291"/>
      <c r="F38" s="291"/>
      <c r="G38" s="305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6"/>
    </row>
    <row r="40" spans="1:7" ht="15" x14ac:dyDescent="0.2">
      <c r="A40" s="74" t="s">
        <v>80</v>
      </c>
      <c r="B40" s="290" t="str">
        <f>'002 pr. asignavimai'!D84</f>
        <v>Plungės dekanato aptarnaujamų parapijų rėmimas</v>
      </c>
      <c r="C40" s="291"/>
      <c r="D40" s="291"/>
      <c r="E40" s="291"/>
      <c r="F40" s="291"/>
      <c r="G40" s="305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6"/>
    </row>
    <row r="42" spans="1:7" ht="15" x14ac:dyDescent="0.2">
      <c r="A42" s="23" t="s">
        <v>107</v>
      </c>
      <c r="B42" s="288" t="str">
        <f>'002 pr. asignavimai'!C90</f>
        <v>Administracinės naštos mažinimo užtikrinimas</v>
      </c>
      <c r="C42" s="289"/>
      <c r="D42" s="289"/>
      <c r="E42" s="289"/>
      <c r="F42" s="289"/>
      <c r="G42" s="309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4"/>
    </row>
    <row r="44" spans="1:7" ht="15" x14ac:dyDescent="0.2">
      <c r="A44" s="74" t="s">
        <v>108</v>
      </c>
      <c r="B44" s="290" t="str">
        <f>'002 pr. asignavimai'!D91</f>
        <v xml:space="preserve">Didinti bendradarbiavimą su institucijomis plečiant teikiamas elektronines paslaugas </v>
      </c>
      <c r="C44" s="291"/>
      <c r="D44" s="291"/>
      <c r="E44" s="291"/>
      <c r="F44" s="291"/>
      <c r="G44" s="30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8"/>
    </row>
    <row r="46" spans="1:7" ht="15" x14ac:dyDescent="0.2">
      <c r="A46" s="74" t="s">
        <v>109</v>
      </c>
      <c r="B46" s="290" t="str">
        <f>'002 pr. asignavimai'!D94</f>
        <v>Diegti naujas ir tobulinti veikiančias informacines sistemas</v>
      </c>
      <c r="C46" s="291"/>
      <c r="D46" s="291"/>
      <c r="E46" s="291"/>
      <c r="F46" s="291"/>
      <c r="G46" s="30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8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2024-11-28T15:15:16Z</dcterms:modified>
</cp:coreProperties>
</file>