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5" i="3" l="1"/>
  <c r="I40" i="3" l="1"/>
  <c r="I25" i="3"/>
  <c r="I41" i="3" l="1"/>
  <c r="H120" i="3" l="1"/>
  <c r="I120" i="3"/>
  <c r="J120" i="3"/>
  <c r="K120" i="3"/>
  <c r="G120" i="3"/>
  <c r="I50" i="3"/>
  <c r="I46" i="3"/>
  <c r="I32" i="3"/>
  <c r="I83" i="3" l="1"/>
  <c r="I47" i="3" l="1"/>
  <c r="I100" i="3" l="1"/>
  <c r="I45" i="3" l="1"/>
  <c r="I26" i="3" l="1"/>
  <c r="I19" i="3"/>
  <c r="I115" i="3" l="1"/>
  <c r="I75" i="3" l="1"/>
  <c r="I82" i="3" l="1"/>
  <c r="I58" i="3" l="1"/>
  <c r="I103" i="3" l="1"/>
  <c r="H159" i="3" l="1"/>
  <c r="I159" i="3"/>
  <c r="A63" i="4" l="1"/>
  <c r="S150" i="3" l="1"/>
  <c r="K73" i="3" l="1"/>
  <c r="K159" i="3" l="1"/>
  <c r="J159" i="3"/>
  <c r="G159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60" i="3"/>
  <c r="I160" i="3"/>
  <c r="J160" i="3"/>
  <c r="K160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60" i="3"/>
  <c r="B111" i="4"/>
  <c r="C111" i="4"/>
  <c r="D111" i="4"/>
  <c r="E111" i="4"/>
  <c r="F111" i="4"/>
  <c r="A111" i="4"/>
  <c r="B110" i="4"/>
  <c r="K150" i="3" l="1"/>
  <c r="J150" i="3"/>
  <c r="I150" i="3"/>
  <c r="H150" i="3"/>
  <c r="G150" i="3"/>
  <c r="K146" i="3"/>
  <c r="J146" i="3"/>
  <c r="I146" i="3"/>
  <c r="H146" i="3"/>
  <c r="G146" i="3"/>
  <c r="G157" i="3" s="1"/>
  <c r="G143" i="3"/>
  <c r="I157" i="3" l="1"/>
  <c r="I166" i="3" s="1"/>
  <c r="J157" i="3"/>
  <c r="J166" i="3" s="1"/>
  <c r="K157" i="3"/>
  <c r="K166" i="3" s="1"/>
  <c r="H157" i="3"/>
  <c r="H166" i="3" s="1"/>
  <c r="G166" i="3"/>
  <c r="G151" i="3"/>
  <c r="G152" i="3" s="1"/>
  <c r="G126" i="3"/>
  <c r="G127" i="3" s="1"/>
  <c r="G136" i="3"/>
  <c r="H136" i="3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H169" i="3" l="1"/>
  <c r="G109" i="3"/>
  <c r="I109" i="3"/>
  <c r="J109" i="3"/>
  <c r="K109" i="3"/>
  <c r="S101" i="3"/>
  <c r="S73" i="3"/>
  <c r="S33" i="3"/>
  <c r="G137" i="3"/>
  <c r="G168" i="3"/>
  <c r="G169" i="3" s="1"/>
  <c r="S42" i="3"/>
  <c r="S67" i="3"/>
  <c r="S87" i="3"/>
  <c r="S21" i="3"/>
  <c r="S56" i="3"/>
  <c r="S70" i="3"/>
  <c r="S120" i="3"/>
  <c r="S104" i="3"/>
  <c r="S84" i="3"/>
  <c r="S59" i="3"/>
  <c r="S98" i="3"/>
  <c r="S62" i="3"/>
  <c r="S95" i="3"/>
  <c r="S90" i="3"/>
  <c r="S76" i="3"/>
  <c r="G52" i="3"/>
  <c r="G121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8" i="3" l="1"/>
  <c r="K136" i="3"/>
  <c r="J136" i="3"/>
  <c r="I136" i="3"/>
  <c r="I168" i="3" s="1"/>
  <c r="I169" i="3" s="1"/>
  <c r="H137" i="3"/>
  <c r="K126" i="3"/>
  <c r="K127" i="3" s="1"/>
  <c r="J126" i="3"/>
  <c r="J127" i="3" s="1"/>
  <c r="I126" i="3"/>
  <c r="H126" i="3"/>
  <c r="K143" i="3"/>
  <c r="K151" i="3" s="1"/>
  <c r="K152" i="3" s="1"/>
  <c r="J143" i="3"/>
  <c r="J151" i="3" s="1"/>
  <c r="J152" i="3" s="1"/>
  <c r="I143" i="3"/>
  <c r="I151" i="3" s="1"/>
  <c r="I152" i="3" s="1"/>
  <c r="H143" i="3"/>
  <c r="H151" i="3" s="1"/>
  <c r="H152" i="3" s="1"/>
  <c r="H116" i="3"/>
  <c r="K116" i="3"/>
  <c r="J116" i="3"/>
  <c r="I116" i="3"/>
  <c r="S116" i="3" s="1"/>
  <c r="J137" i="3" l="1"/>
  <c r="J168" i="3"/>
  <c r="J169" i="3" s="1"/>
  <c r="K137" i="3"/>
  <c r="K168" i="3"/>
  <c r="K169" i="3" s="1"/>
  <c r="I127" i="3"/>
  <c r="S126" i="3"/>
  <c r="I137" i="3"/>
  <c r="S136" i="3"/>
  <c r="G153" i="3"/>
  <c r="G171" i="3" s="1"/>
  <c r="H127" i="3"/>
  <c r="K121" i="3"/>
  <c r="J121" i="3"/>
  <c r="H121" i="3"/>
  <c r="I121" i="3"/>
  <c r="H52" i="3" l="1"/>
  <c r="H138" i="3" l="1"/>
  <c r="H153" i="3" s="1"/>
  <c r="K138" i="3"/>
  <c r="K153" i="3" s="1"/>
  <c r="J138" i="3"/>
  <c r="J153" i="3" s="1"/>
  <c r="I138" i="3"/>
  <c r="I153" i="3" s="1"/>
  <c r="J171" i="3" l="1"/>
  <c r="K171" i="3" l="1"/>
  <c r="I171" i="3"/>
  <c r="H171" i="3"/>
</calcChain>
</file>

<file path=xl/sharedStrings.xml><?xml version="1.0" encoding="utf-8"?>
<sst xmlns="http://schemas.openxmlformats.org/spreadsheetml/2006/main" count="955" uniqueCount="293">
  <si>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</si>
  <si>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</si>
  <si>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</si>
  <si>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</si>
  <si>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</si>
  <si>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</si>
  <si>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</si>
  <si>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</si>
  <si>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</si>
  <si>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</si>
  <si>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</si>
  <si>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</si>
  <si>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</si>
  <si>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</si>
  <si>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</si>
  <si>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</si>
  <si>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</si>
  <si>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</si>
  <si>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</si>
  <si>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</si>
  <si>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</si>
  <si>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</si>
  <si>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</si>
  <si>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</si>
  <si>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</si>
  <si>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</si>
  <si>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</si>
  <si>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</si>
  <si>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</si>
  <si>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</si>
  <si>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</si>
  <si>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</si>
  <si>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</si>
  <si>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</si>
  <si>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</si>
  <si>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</si>
  <si>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</si>
  <si>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</si>
  <si>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</si>
  <si>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</si>
  <si>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</si>
  <si>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</si>
  <si>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</si>
  <si>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</si>
  <si>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</si>
  <si>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</si>
  <si>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</si>
  <si>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</si>
  <si>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</si>
  <si>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</si>
  <si>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</si>
  <si>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</si>
  <si>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</si>
  <si>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</si>
  <si>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</si>
  <si>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</si>
  <si>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</si>
  <si>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</si>
  <si>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</si>
  <si>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</si>
  <si>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</si>
  <si>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</si>
  <si>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</si>
  <si>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</si>
  <si>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</si>
  <si>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</si>
  <si>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</si>
  <si>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</si>
  <si>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</si>
  <si>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</si>
  <si>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</si>
  <si>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</si>
  <si>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</si>
  <si>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</si>
  <si>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</si>
  <si>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</si>
  <si>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</si>
  <si>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</si>
  <si>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</si>
  <si>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</si>
  <si>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</si>
  <si>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</si>
  <si>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</si>
  <si>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</si>
  <si>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</si>
  <si>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</si>
  <si>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</si>
  <si>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</si>
  <si>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</si>
  <si>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</si>
  <si>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</si>
  <si>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</si>
  <si>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</si>
  <si>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</si>
  <si>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</si>
  <si>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</si>
  <si>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</si>
  <si>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</si>
  <si>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</si>
  <si>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</si>
  <si>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</si>
  <si>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</si>
  <si>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</si>
  <si>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</si>
  <si>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</si>
  <si>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</si>
  <si>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</si>
  <si>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</si>
  <si>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</si>
  <si>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</si>
  <si>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</si>
  <si>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</si>
  <si>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</si>
  <si>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</si>
  <si>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</si>
  <si>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</si>
  <si>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</si>
  <si>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</si>
  <si>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</si>
  <si>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</si>
  <si>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</si>
  <si>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</si>
  <si>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</si>
  <si>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</si>
  <si>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</si>
  <si>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</si>
  <si>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</si>
  <si>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</si>
  <si>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</si>
  <si>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</si>
  <si>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</si>
  <si>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</si>
  <si>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</si>
  <si>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</si>
  <si>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</si>
  <si>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</si>
  <si>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</si>
  <si>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</si>
  <si>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</si>
  <si>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</si>
  <si>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</si>
  <si>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</si>
  <si>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</si>
  <si>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</si>
  <si>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</si>
  <si>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</si>
  <si>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</si>
  <si>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</si>
  <si>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</si>
  <si>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</si>
  <si>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</si>
  <si>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</si>
  <si>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</si>
  <si>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</si>
  <si>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</si>
  <si>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</si>
  <si>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</si>
  <si>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</si>
  <si>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</si>
  <si>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</si>
  <si>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</si>
  <si>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</si>
  <si>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</si>
  <si>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</si>
  <si>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</si>
  <si>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</si>
  <si>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</si>
  <si>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</si>
  <si>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</si>
  <si>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</si>
  <si>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</si>
  <si>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</si>
  <si>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</si>
  <si>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</si>
  <si>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</si>
  <si>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</si>
  <si>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</si>
  <si>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</si>
  <si>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</si>
  <si>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</si>
  <si>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</si>
  <si>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</si>
  <si>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</si>
  <si>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</si>
  <si>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</si>
  <si>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</si>
  <si>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</si>
  <si>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</si>
  <si>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</si>
  <si>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</si>
  <si>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</si>
  <si>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</si>
  <si>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</si>
  <si>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</si>
  <si>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</si>
  <si>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</si>
  <si>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</si>
  <si>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</si>
  <si>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</si>
  <si>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</si>
  <si>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</si>
  <si>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</si>
  <si>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</si>
  <si>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</si>
  <si>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</si>
  <si>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</si>
  <si>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</si>
  <si>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</si>
  <si>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</si>
  <si>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</si>
  <si>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</si>
  <si>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</si>
  <si>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</si>
  <si>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</si>
  <si>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</si>
  <si>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</si>
  <si>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</si>
  <si>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</si>
  <si>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</si>
  <si>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</si>
  <si>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</si>
  <si>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</si>
  <si>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</si>
  <si>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</si>
  <si>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</si>
  <si>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</si>
  <si>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</si>
  <si>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</si>
  <si>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</si>
  <si>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</si>
  <si>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</si>
  <si>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</si>
  <si>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</si>
  <si>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</si>
  <si>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</si>
  <si>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</si>
  <si>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</si>
  <si>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</si>
  <si>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</si>
  <si>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</si>
  <si>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</si>
  <si>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</si>
  <si>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</si>
  <si>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</si>
  <si>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</si>
  <si>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</si>
  <si>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</si>
  <si>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</si>
  <si>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</si>
  <si>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</si>
  <si>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</si>
  <si>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</si>
  <si>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</si>
  <si>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</si>
  <si>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</si>
  <si>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</si>
  <si>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</si>
  <si>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</si>
  <si>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</si>
  <si>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</si>
  <si>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</si>
  <si>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</si>
  <si>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</si>
  <si>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</si>
  <si>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</si>
  <si>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</si>
  <si>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</si>
  <si>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</si>
  <si>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</si>
  <si>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</si>
  <si>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</si>
  <si>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</si>
  <si>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</si>
  <si>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</si>
  <si>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</si>
  <si>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</si>
  <si>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</si>
  <si>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</si>
  <si>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</si>
  <si>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</si>
  <si>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</si>
  <si>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</si>
  <si>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</si>
  <si>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</si>
  <si>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</si>
  <si>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</si>
  <si>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</si>
  <si>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</si>
  <si>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</si>
  <si>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</si>
  <si>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</si>
  <si>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ILTE grąžintinos dotacijos 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</si>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</sst>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tabSelected="1" zoomScale="85" zoomScaleNormal="85" workbookViewId="0">
      <pane ySplit="12" topLeftCell="A13" activePane="bottomLeft" state="frozen"/>
      <selection pane="bottomLeft" activeCell="N5" sqref="N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3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4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8"/>
      <c r="L1" s="148"/>
      <c r="N1" s="148" t="s">
        <v>255</v>
      </c>
    </row>
    <row r="2" spans="1:19" ht="13.7" customHeight="1" x14ac:dyDescent="0.2">
      <c r="K2" s="148"/>
      <c r="L2" s="148"/>
      <c r="N2" s="1" t="s">
        <v>288</v>
      </c>
    </row>
    <row r="3" spans="1:19" ht="13.7" customHeight="1" x14ac:dyDescent="0.2">
      <c r="K3" s="148"/>
      <c r="L3" s="148"/>
      <c r="N3" s="1" t="s">
        <v>289</v>
      </c>
    </row>
    <row r="4" spans="1:19" ht="12.75" customHeight="1" x14ac:dyDescent="0.2">
      <c r="K4" s="148"/>
      <c r="L4" s="148"/>
      <c r="N4" s="1" t="s">
        <v>290</v>
      </c>
    </row>
    <row r="5" spans="1:19" ht="12.75" customHeight="1" x14ac:dyDescent="0.2">
      <c r="K5" s="148"/>
      <c r="L5" s="148"/>
      <c r="N5" s="180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371" t="s">
        <v>258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125"/>
    </row>
    <row r="11" spans="1:19" ht="39.75" customHeight="1" x14ac:dyDescent="0.2">
      <c r="A11" s="292" t="s">
        <v>13</v>
      </c>
      <c r="B11" s="292" t="s">
        <v>153</v>
      </c>
      <c r="C11" s="292" t="s">
        <v>14</v>
      </c>
      <c r="D11" s="292" t="s">
        <v>234</v>
      </c>
      <c r="E11" s="292" t="s">
        <v>6</v>
      </c>
      <c r="F11" s="292" t="s">
        <v>235</v>
      </c>
      <c r="G11" s="291" t="s">
        <v>259</v>
      </c>
      <c r="H11" s="292" t="s">
        <v>236</v>
      </c>
      <c r="I11" s="372" t="s">
        <v>260</v>
      </c>
      <c r="J11" s="292" t="s">
        <v>261</v>
      </c>
      <c r="K11" s="292" t="s">
        <v>262</v>
      </c>
      <c r="L11" s="292" t="s">
        <v>237</v>
      </c>
      <c r="M11" s="376" t="s">
        <v>10</v>
      </c>
      <c r="N11" s="376" t="s">
        <v>238</v>
      </c>
      <c r="O11" s="376"/>
      <c r="P11" s="294" t="s">
        <v>239</v>
      </c>
      <c r="Q11" s="295"/>
      <c r="R11" s="296"/>
      <c r="S11" s="357" t="s">
        <v>282</v>
      </c>
    </row>
    <row r="12" spans="1:19" ht="24" customHeight="1" x14ac:dyDescent="0.2">
      <c r="A12" s="293"/>
      <c r="B12" s="293"/>
      <c r="C12" s="293"/>
      <c r="D12" s="293"/>
      <c r="E12" s="293"/>
      <c r="F12" s="293"/>
      <c r="G12" s="292"/>
      <c r="H12" s="293"/>
      <c r="I12" s="373"/>
      <c r="J12" s="293"/>
      <c r="K12" s="293"/>
      <c r="L12" s="293"/>
      <c r="M12" s="377"/>
      <c r="N12" s="130" t="s">
        <v>1</v>
      </c>
      <c r="O12" s="130" t="s">
        <v>15</v>
      </c>
      <c r="P12" s="131">
        <v>2024</v>
      </c>
      <c r="Q12" s="131">
        <v>2025</v>
      </c>
      <c r="R12" s="131">
        <v>2026</v>
      </c>
      <c r="S12" s="358"/>
    </row>
    <row r="13" spans="1:19" ht="12.75" x14ac:dyDescent="0.2">
      <c r="A13" s="132">
        <v>1</v>
      </c>
      <c r="B13" s="132">
        <v>2</v>
      </c>
      <c r="C13" s="132">
        <v>3</v>
      </c>
      <c r="D13" s="132">
        <v>4</v>
      </c>
      <c r="E13" s="132">
        <v>5</v>
      </c>
      <c r="F13" s="132">
        <v>6</v>
      </c>
      <c r="G13" s="132">
        <v>7</v>
      </c>
      <c r="H13" s="132">
        <v>8</v>
      </c>
      <c r="I13" s="184">
        <v>9</v>
      </c>
      <c r="J13" s="132">
        <v>10</v>
      </c>
      <c r="K13" s="132">
        <v>11</v>
      </c>
      <c r="L13" s="132">
        <v>12</v>
      </c>
      <c r="M13" s="129"/>
      <c r="N13" s="24"/>
      <c r="O13" s="24"/>
      <c r="P13" s="129"/>
      <c r="Q13" s="129"/>
      <c r="R13" s="129"/>
      <c r="S13" s="133">
        <v>13</v>
      </c>
    </row>
    <row r="14" spans="1:19" ht="30.2" customHeight="1" x14ac:dyDescent="0.2">
      <c r="A14" s="28" t="s">
        <v>0</v>
      </c>
      <c r="B14" s="220" t="s">
        <v>206</v>
      </c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1"/>
      <c r="S14" s="126"/>
    </row>
    <row r="15" spans="1:19" ht="37.5" customHeight="1" x14ac:dyDescent="0.2">
      <c r="A15" s="297" t="s">
        <v>0</v>
      </c>
      <c r="B15" s="299" t="s">
        <v>0</v>
      </c>
      <c r="C15" s="360" t="s">
        <v>36</v>
      </c>
      <c r="D15" s="360"/>
      <c r="E15" s="360"/>
      <c r="F15" s="374" t="s">
        <v>218</v>
      </c>
      <c r="G15" s="304"/>
      <c r="H15" s="305"/>
      <c r="I15" s="305"/>
      <c r="J15" s="305"/>
      <c r="K15" s="305"/>
      <c r="L15" s="308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6"/>
    </row>
    <row r="16" spans="1:19" ht="30.2" customHeight="1" x14ac:dyDescent="0.2">
      <c r="A16" s="298"/>
      <c r="B16" s="300"/>
      <c r="C16" s="346"/>
      <c r="D16" s="346"/>
      <c r="E16" s="346"/>
      <c r="F16" s="375"/>
      <c r="G16" s="306"/>
      <c r="H16" s="307"/>
      <c r="I16" s="307"/>
      <c r="J16" s="307"/>
      <c r="K16" s="307"/>
      <c r="L16" s="309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6"/>
    </row>
    <row r="17" spans="1:20" s="161" customFormat="1" ht="12.75" customHeight="1" x14ac:dyDescent="0.2">
      <c r="A17" s="284" t="s">
        <v>0</v>
      </c>
      <c r="B17" s="322" t="s">
        <v>0</v>
      </c>
      <c r="C17" s="246" t="s">
        <v>0</v>
      </c>
      <c r="D17" s="216" t="s">
        <v>154</v>
      </c>
      <c r="E17" s="217"/>
      <c r="F17" s="214" t="s">
        <v>39</v>
      </c>
      <c r="G17" s="240"/>
      <c r="H17" s="241"/>
      <c r="I17" s="241"/>
      <c r="J17" s="241"/>
      <c r="K17" s="241"/>
      <c r="L17" s="310" t="s">
        <v>57</v>
      </c>
      <c r="M17" s="158" t="s">
        <v>38</v>
      </c>
      <c r="N17" s="158" t="s">
        <v>37</v>
      </c>
      <c r="O17" s="159" t="s">
        <v>18</v>
      </c>
      <c r="P17" s="181">
        <v>400</v>
      </c>
      <c r="Q17" s="181">
        <v>430</v>
      </c>
      <c r="R17" s="181">
        <v>430</v>
      </c>
      <c r="S17" s="160"/>
    </row>
    <row r="18" spans="1:20" s="161" customFormat="1" ht="30.2" customHeight="1" x14ac:dyDescent="0.2">
      <c r="A18" s="285"/>
      <c r="B18" s="323"/>
      <c r="C18" s="248"/>
      <c r="D18" s="218"/>
      <c r="E18" s="219"/>
      <c r="F18" s="215"/>
      <c r="G18" s="242"/>
      <c r="H18" s="243"/>
      <c r="I18" s="243"/>
      <c r="J18" s="243"/>
      <c r="K18" s="243"/>
      <c r="L18" s="310"/>
      <c r="M18" s="162" t="s">
        <v>162</v>
      </c>
      <c r="N18" s="163" t="s">
        <v>270</v>
      </c>
      <c r="O18" s="159" t="s">
        <v>18</v>
      </c>
      <c r="P18" s="181">
        <v>85</v>
      </c>
      <c r="Q18" s="181">
        <v>90</v>
      </c>
      <c r="R18" s="181">
        <v>90</v>
      </c>
      <c r="S18" s="160"/>
    </row>
    <row r="19" spans="1:20" ht="17.45" customHeight="1" x14ac:dyDescent="0.2">
      <c r="A19" s="285"/>
      <c r="B19" s="323"/>
      <c r="C19" s="248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5">
        <f>693-38</f>
        <v>655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7"/>
    </row>
    <row r="20" spans="1:20" ht="14.25" customHeight="1" x14ac:dyDescent="0.2">
      <c r="A20" s="285"/>
      <c r="B20" s="323"/>
      <c r="C20" s="248"/>
      <c r="D20" s="31" t="s">
        <v>19</v>
      </c>
      <c r="E20" s="32" t="s">
        <v>22</v>
      </c>
      <c r="F20" s="146" t="s">
        <v>57</v>
      </c>
      <c r="G20" s="92">
        <v>9</v>
      </c>
      <c r="H20" s="92"/>
      <c r="I20" s="185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7"/>
    </row>
    <row r="21" spans="1:20" ht="18" customHeight="1" x14ac:dyDescent="0.2">
      <c r="A21" s="285"/>
      <c r="B21" s="323"/>
      <c r="C21" s="250"/>
      <c r="D21" s="212" t="s">
        <v>56</v>
      </c>
      <c r="E21" s="213"/>
      <c r="F21" s="213"/>
      <c r="G21" s="34">
        <f>SUM(G19:G20)</f>
        <v>456.6</v>
      </c>
      <c r="H21" s="34">
        <f t="shared" ref="H21" si="0">SUM(H19:H19)</f>
        <v>0</v>
      </c>
      <c r="I21" s="186">
        <f>I19+I20</f>
        <v>655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0">
        <f>(I21-G21)/G21</f>
        <v>0.43451598773543576</v>
      </c>
    </row>
    <row r="22" spans="1:20" ht="13.7" customHeight="1" x14ac:dyDescent="0.2">
      <c r="A22" s="285"/>
      <c r="B22" s="323"/>
      <c r="C22" s="301" t="s">
        <v>16</v>
      </c>
      <c r="D22" s="333" t="s">
        <v>155</v>
      </c>
      <c r="E22" s="334"/>
      <c r="F22" s="226" t="s">
        <v>39</v>
      </c>
      <c r="G22" s="236"/>
      <c r="H22" s="237"/>
      <c r="I22" s="237"/>
      <c r="J22" s="237"/>
      <c r="K22" s="237"/>
      <c r="L22" s="311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6"/>
    </row>
    <row r="23" spans="1:20" ht="15.75" customHeight="1" x14ac:dyDescent="0.2">
      <c r="A23" s="285"/>
      <c r="B23" s="323"/>
      <c r="C23" s="302"/>
      <c r="D23" s="335"/>
      <c r="E23" s="336"/>
      <c r="F23" s="227"/>
      <c r="G23" s="238"/>
      <c r="H23" s="239"/>
      <c r="I23" s="239"/>
      <c r="J23" s="239"/>
      <c r="K23" s="239"/>
      <c r="L23" s="312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6"/>
    </row>
    <row r="24" spans="1:20" ht="15" customHeight="1" x14ac:dyDescent="0.2">
      <c r="A24" s="285"/>
      <c r="B24" s="323"/>
      <c r="C24" s="302"/>
      <c r="D24" s="335"/>
      <c r="E24" s="336"/>
      <c r="F24" s="227"/>
      <c r="G24" s="238"/>
      <c r="H24" s="239"/>
      <c r="I24" s="239"/>
      <c r="J24" s="239"/>
      <c r="K24" s="239"/>
      <c r="L24" s="312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6"/>
    </row>
    <row r="25" spans="1:20" ht="15.75" customHeight="1" x14ac:dyDescent="0.2">
      <c r="A25" s="285"/>
      <c r="B25" s="323"/>
      <c r="C25" s="302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5">
        <f>5389.5+127+33.9+27.4</f>
        <v>5577.7999999999993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7"/>
      <c r="T25" s="145"/>
    </row>
    <row r="26" spans="1:20" ht="12.75" x14ac:dyDescent="0.2">
      <c r="A26" s="285"/>
      <c r="B26" s="323"/>
      <c r="C26" s="302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09">
        <f>195.8+0.2+1.5</f>
        <v>197.5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7"/>
    </row>
    <row r="27" spans="1:20" ht="13.7" customHeight="1" x14ac:dyDescent="0.2">
      <c r="A27" s="285"/>
      <c r="B27" s="323"/>
      <c r="C27" s="303"/>
      <c r="D27" s="212" t="s">
        <v>56</v>
      </c>
      <c r="E27" s="213"/>
      <c r="F27" s="213"/>
      <c r="G27" s="34">
        <f>SUM(G25:G26)</f>
        <v>5102.9000000000005</v>
      </c>
      <c r="H27" s="34">
        <f>SUM(H25:H26)</f>
        <v>0</v>
      </c>
      <c r="I27" s="186">
        <f>SUM(I25:I26)</f>
        <v>5775.2999999999993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0">
        <f>(I27-G27)/G27</f>
        <v>0.13176821023339644</v>
      </c>
    </row>
    <row r="28" spans="1:20" ht="12.2" customHeight="1" x14ac:dyDescent="0.2">
      <c r="A28" s="285"/>
      <c r="B28" s="323"/>
      <c r="C28" s="326" t="s">
        <v>35</v>
      </c>
      <c r="D28" s="327" t="s">
        <v>46</v>
      </c>
      <c r="E28" s="328"/>
      <c r="F28" s="214" t="s">
        <v>39</v>
      </c>
      <c r="G28" s="240"/>
      <c r="H28" s="241"/>
      <c r="I28" s="241"/>
      <c r="J28" s="241"/>
      <c r="K28" s="241"/>
      <c r="L28" s="313" t="s">
        <v>57</v>
      </c>
      <c r="M28" s="163" t="s">
        <v>122</v>
      </c>
      <c r="N28" s="163" t="s">
        <v>47</v>
      </c>
      <c r="O28" s="159" t="s">
        <v>18</v>
      </c>
      <c r="P28" s="164">
        <v>1</v>
      </c>
      <c r="Q28" s="164">
        <v>1</v>
      </c>
      <c r="R28" s="164">
        <v>1</v>
      </c>
      <c r="S28" s="126"/>
    </row>
    <row r="29" spans="1:20" ht="12.2" customHeight="1" x14ac:dyDescent="0.2">
      <c r="A29" s="285"/>
      <c r="B29" s="323"/>
      <c r="C29" s="274"/>
      <c r="D29" s="329"/>
      <c r="E29" s="330"/>
      <c r="F29" s="225"/>
      <c r="G29" s="244"/>
      <c r="H29" s="245"/>
      <c r="I29" s="245"/>
      <c r="J29" s="245"/>
      <c r="K29" s="245"/>
      <c r="L29" s="314"/>
      <c r="M29" s="163" t="s">
        <v>123</v>
      </c>
      <c r="N29" s="163" t="s">
        <v>48</v>
      </c>
      <c r="O29" s="159" t="s">
        <v>18</v>
      </c>
      <c r="P29" s="164">
        <v>1</v>
      </c>
      <c r="Q29" s="164">
        <v>1</v>
      </c>
      <c r="R29" s="164">
        <v>1</v>
      </c>
      <c r="S29" s="126"/>
    </row>
    <row r="30" spans="1:20" ht="12.2" customHeight="1" x14ac:dyDescent="0.2">
      <c r="A30" s="285"/>
      <c r="B30" s="323"/>
      <c r="C30" s="274"/>
      <c r="D30" s="329"/>
      <c r="E30" s="330"/>
      <c r="F30" s="225"/>
      <c r="G30" s="244"/>
      <c r="H30" s="245"/>
      <c r="I30" s="245"/>
      <c r="J30" s="245"/>
      <c r="K30" s="245"/>
      <c r="L30" s="314"/>
      <c r="M30" s="163" t="s">
        <v>124</v>
      </c>
      <c r="N30" s="163" t="s">
        <v>49</v>
      </c>
      <c r="O30" s="159" t="s">
        <v>18</v>
      </c>
      <c r="P30" s="164">
        <v>1</v>
      </c>
      <c r="Q30" s="164">
        <v>1</v>
      </c>
      <c r="R30" s="164">
        <v>1</v>
      </c>
      <c r="S30" s="126"/>
    </row>
    <row r="31" spans="1:20" ht="12.2" customHeight="1" x14ac:dyDescent="0.2">
      <c r="A31" s="285"/>
      <c r="B31" s="323"/>
      <c r="C31" s="274"/>
      <c r="D31" s="331"/>
      <c r="E31" s="332"/>
      <c r="F31" s="225"/>
      <c r="G31" s="242"/>
      <c r="H31" s="243"/>
      <c r="I31" s="243"/>
      <c r="J31" s="243"/>
      <c r="K31" s="243"/>
      <c r="L31" s="315"/>
      <c r="M31" s="163" t="s">
        <v>125</v>
      </c>
      <c r="N31" s="165" t="s">
        <v>50</v>
      </c>
      <c r="O31" s="159" t="s">
        <v>18</v>
      </c>
      <c r="P31" s="164">
        <v>1</v>
      </c>
      <c r="Q31" s="164">
        <v>1</v>
      </c>
      <c r="R31" s="164">
        <v>1</v>
      </c>
      <c r="S31" s="126"/>
    </row>
    <row r="32" spans="1:20" ht="12.75" x14ac:dyDescent="0.2">
      <c r="A32" s="285"/>
      <c r="B32" s="323"/>
      <c r="C32" s="274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5">
        <f>157.4-12</f>
        <v>145.4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7"/>
    </row>
    <row r="33" spans="1:19" ht="18" customHeight="1" x14ac:dyDescent="0.2">
      <c r="A33" s="285"/>
      <c r="B33" s="323"/>
      <c r="C33" s="211"/>
      <c r="D33" s="212" t="s">
        <v>56</v>
      </c>
      <c r="E33" s="213"/>
      <c r="F33" s="213"/>
      <c r="G33" s="34">
        <f>SUM(G32:G32)</f>
        <v>135.69999999999999</v>
      </c>
      <c r="H33" s="34">
        <f t="shared" ref="H33" si="1">SUM(H32:H32)</f>
        <v>0</v>
      </c>
      <c r="I33" s="186">
        <f t="shared" ref="I33" si="2">SUM(I32:I32)</f>
        <v>145.4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0">
        <f>(I33-G33)/G33</f>
        <v>7.1481208548268366E-2</v>
      </c>
    </row>
    <row r="34" spans="1:19" ht="12.75" x14ac:dyDescent="0.2">
      <c r="A34" s="285"/>
      <c r="B34" s="323"/>
      <c r="C34" s="222" t="s">
        <v>51</v>
      </c>
      <c r="D34" s="216" t="s">
        <v>286</v>
      </c>
      <c r="E34" s="230"/>
      <c r="F34" s="226" t="s">
        <v>39</v>
      </c>
      <c r="G34" s="246"/>
      <c r="H34" s="247"/>
      <c r="I34" s="247"/>
      <c r="J34" s="247"/>
      <c r="K34" s="247"/>
      <c r="L34" s="311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6"/>
    </row>
    <row r="35" spans="1:19" ht="10.5" customHeight="1" x14ac:dyDescent="0.2">
      <c r="A35" s="285"/>
      <c r="B35" s="323"/>
      <c r="C35" s="223"/>
      <c r="D35" s="231"/>
      <c r="E35" s="232"/>
      <c r="F35" s="227"/>
      <c r="G35" s="248"/>
      <c r="H35" s="249"/>
      <c r="I35" s="249"/>
      <c r="J35" s="249"/>
      <c r="K35" s="249"/>
      <c r="L35" s="312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6"/>
    </row>
    <row r="36" spans="1:19" ht="10.5" customHeight="1" x14ac:dyDescent="0.2">
      <c r="A36" s="285"/>
      <c r="B36" s="323"/>
      <c r="C36" s="223"/>
      <c r="D36" s="231"/>
      <c r="E36" s="232"/>
      <c r="F36" s="227"/>
      <c r="G36" s="248"/>
      <c r="H36" s="249"/>
      <c r="I36" s="249"/>
      <c r="J36" s="249"/>
      <c r="K36" s="249"/>
      <c r="L36" s="312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6"/>
    </row>
    <row r="37" spans="1:19" ht="10.5" customHeight="1" x14ac:dyDescent="0.2">
      <c r="A37" s="285"/>
      <c r="B37" s="323"/>
      <c r="C37" s="223"/>
      <c r="D37" s="231"/>
      <c r="E37" s="232"/>
      <c r="F37" s="227"/>
      <c r="G37" s="248"/>
      <c r="H37" s="249"/>
      <c r="I37" s="249"/>
      <c r="J37" s="249"/>
      <c r="K37" s="249"/>
      <c r="L37" s="312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6"/>
    </row>
    <row r="38" spans="1:19" ht="10.5" customHeight="1" x14ac:dyDescent="0.2">
      <c r="A38" s="285"/>
      <c r="B38" s="323"/>
      <c r="C38" s="223"/>
      <c r="D38" s="231"/>
      <c r="E38" s="232"/>
      <c r="F38" s="227"/>
      <c r="G38" s="248"/>
      <c r="H38" s="249"/>
      <c r="I38" s="249"/>
      <c r="J38" s="249"/>
      <c r="K38" s="249"/>
      <c r="L38" s="312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6"/>
    </row>
    <row r="39" spans="1:19" ht="10.5" customHeight="1" x14ac:dyDescent="0.2">
      <c r="A39" s="285"/>
      <c r="B39" s="323"/>
      <c r="C39" s="223"/>
      <c r="D39" s="218"/>
      <c r="E39" s="233"/>
      <c r="F39" s="228"/>
      <c r="G39" s="250"/>
      <c r="H39" s="251"/>
      <c r="I39" s="251"/>
      <c r="J39" s="251"/>
      <c r="K39" s="251"/>
      <c r="L39" s="316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6"/>
    </row>
    <row r="40" spans="1:19" ht="12.75" x14ac:dyDescent="0.2">
      <c r="A40" s="285"/>
      <c r="B40" s="323"/>
      <c r="C40" s="223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85">
        <f>1658.5-127+170.4+105.3+77.6+44.6+12.6</f>
        <v>1941.9999999999998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7"/>
    </row>
    <row r="41" spans="1:19" ht="12.75" x14ac:dyDescent="0.2">
      <c r="A41" s="285"/>
      <c r="B41" s="323"/>
      <c r="C41" s="223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7">
        <f>4.5+1.4+0.7</f>
        <v>6.6000000000000005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7"/>
    </row>
    <row r="42" spans="1:19" ht="18" customHeight="1" x14ac:dyDescent="0.2">
      <c r="A42" s="285"/>
      <c r="B42" s="323"/>
      <c r="C42" s="224"/>
      <c r="D42" s="212" t="s">
        <v>56</v>
      </c>
      <c r="E42" s="213"/>
      <c r="F42" s="213"/>
      <c r="G42" s="34">
        <f>SUM(G40:G41)</f>
        <v>1974.1</v>
      </c>
      <c r="H42" s="34">
        <f t="shared" ref="H42:K42" si="5">SUM(H40:H41)</f>
        <v>0</v>
      </c>
      <c r="I42" s="186">
        <f t="shared" si="5"/>
        <v>1948.5999999999997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0">
        <f>(I42-G42)/G42</f>
        <v>-1.2917278759941355E-2</v>
      </c>
    </row>
    <row r="43" spans="1:19" ht="33" customHeight="1" x14ac:dyDescent="0.2">
      <c r="A43" s="285"/>
      <c r="B43" s="323"/>
      <c r="C43" s="301" t="s">
        <v>60</v>
      </c>
      <c r="D43" s="216" t="s">
        <v>287</v>
      </c>
      <c r="E43" s="217"/>
      <c r="F43" s="214" t="s">
        <v>39</v>
      </c>
      <c r="G43" s="240"/>
      <c r="H43" s="241"/>
      <c r="I43" s="241"/>
      <c r="J43" s="241"/>
      <c r="K43" s="241"/>
      <c r="L43" s="313" t="s">
        <v>57</v>
      </c>
      <c r="M43" s="158" t="s">
        <v>58</v>
      </c>
      <c r="N43" s="158" t="s">
        <v>62</v>
      </c>
      <c r="O43" s="159" t="s">
        <v>18</v>
      </c>
      <c r="P43" s="164">
        <v>43.5</v>
      </c>
      <c r="Q43" s="164">
        <v>44</v>
      </c>
      <c r="R43" s="164">
        <v>44</v>
      </c>
      <c r="S43" s="126"/>
    </row>
    <row r="44" spans="1:19" ht="29.25" customHeight="1" x14ac:dyDescent="0.2">
      <c r="A44" s="285"/>
      <c r="B44" s="323"/>
      <c r="C44" s="302"/>
      <c r="D44" s="218"/>
      <c r="E44" s="219"/>
      <c r="F44" s="215"/>
      <c r="G44" s="242"/>
      <c r="H44" s="243"/>
      <c r="I44" s="243"/>
      <c r="J44" s="243"/>
      <c r="K44" s="243"/>
      <c r="L44" s="315"/>
      <c r="M44" s="158" t="s">
        <v>167</v>
      </c>
      <c r="N44" s="163" t="s">
        <v>157</v>
      </c>
      <c r="O44" s="159" t="s">
        <v>18</v>
      </c>
      <c r="P44" s="164">
        <v>1.25</v>
      </c>
      <c r="Q44" s="164">
        <v>1.25</v>
      </c>
      <c r="R44" s="164">
        <v>1.25</v>
      </c>
      <c r="S44" s="126"/>
    </row>
    <row r="45" spans="1:19" ht="12.75" x14ac:dyDescent="0.2">
      <c r="A45" s="285"/>
      <c r="B45" s="323"/>
      <c r="C45" s="302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5">
        <f>1092.8+3+14.4</f>
        <v>1110.2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7"/>
    </row>
    <row r="46" spans="1:19" ht="12.75" x14ac:dyDescent="0.2">
      <c r="A46" s="285"/>
      <c r="B46" s="323"/>
      <c r="C46" s="302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5">
        <f>2.2-0.2</f>
        <v>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7"/>
    </row>
    <row r="47" spans="1:19" ht="12.75" x14ac:dyDescent="0.2">
      <c r="A47" s="285"/>
      <c r="B47" s="323"/>
      <c r="C47" s="302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5">
        <f>33.4</f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7"/>
    </row>
    <row r="48" spans="1:19" ht="18" customHeight="1" x14ac:dyDescent="0.2">
      <c r="A48" s="285"/>
      <c r="B48" s="323"/>
      <c r="C48" s="303"/>
      <c r="D48" s="212" t="s">
        <v>56</v>
      </c>
      <c r="E48" s="213"/>
      <c r="F48" s="213"/>
      <c r="G48" s="34">
        <f>SUM(G45:G47)</f>
        <v>1003.6999999999999</v>
      </c>
      <c r="H48" s="34">
        <f t="shared" ref="H48:K48" si="6">SUM(H45:H47)</f>
        <v>0</v>
      </c>
      <c r="I48" s="186">
        <f t="shared" si="6"/>
        <v>1145.6000000000001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0">
        <f>(I48-G48)/G48</f>
        <v>0.14137690544983583</v>
      </c>
    </row>
    <row r="49" spans="1:19" ht="30.75" customHeight="1" x14ac:dyDescent="0.2">
      <c r="A49" s="285"/>
      <c r="B49" s="323"/>
      <c r="C49" s="222" t="s">
        <v>61</v>
      </c>
      <c r="D49" s="216" t="s">
        <v>266</v>
      </c>
      <c r="E49" s="230"/>
      <c r="F49" s="168" t="s">
        <v>39</v>
      </c>
      <c r="G49" s="234"/>
      <c r="H49" s="235"/>
      <c r="I49" s="235"/>
      <c r="J49" s="235"/>
      <c r="K49" s="235"/>
      <c r="L49" s="169" t="s">
        <v>57</v>
      </c>
      <c r="M49" s="158" t="s">
        <v>59</v>
      </c>
      <c r="N49" s="158" t="s">
        <v>63</v>
      </c>
      <c r="O49" s="159" t="s">
        <v>64</v>
      </c>
      <c r="P49" s="164">
        <v>2</v>
      </c>
      <c r="Q49" s="164">
        <v>2</v>
      </c>
      <c r="R49" s="164">
        <v>2</v>
      </c>
      <c r="S49" s="126"/>
    </row>
    <row r="50" spans="1:19" ht="12.75" x14ac:dyDescent="0.2">
      <c r="A50" s="285"/>
      <c r="B50" s="323"/>
      <c r="C50" s="223"/>
      <c r="D50" s="169" t="s">
        <v>19</v>
      </c>
      <c r="E50" s="165" t="s">
        <v>20</v>
      </c>
      <c r="F50" s="170" t="s">
        <v>57</v>
      </c>
      <c r="G50" s="92">
        <v>61.9</v>
      </c>
      <c r="H50" s="92"/>
      <c r="I50" s="92">
        <f>155-40-40-35+60</f>
        <v>100</v>
      </c>
      <c r="J50" s="155">
        <v>110</v>
      </c>
      <c r="K50" s="91">
        <v>121</v>
      </c>
      <c r="L50" s="169" t="s">
        <v>57</v>
      </c>
      <c r="M50" s="158"/>
      <c r="N50" s="158"/>
      <c r="O50" s="159"/>
      <c r="P50" s="164"/>
      <c r="Q50" s="164"/>
      <c r="R50" s="164"/>
      <c r="S50" s="127"/>
    </row>
    <row r="51" spans="1:19" ht="18" customHeight="1" x14ac:dyDescent="0.2">
      <c r="A51" s="285"/>
      <c r="B51" s="323"/>
      <c r="C51" s="224"/>
      <c r="D51" s="212" t="s">
        <v>56</v>
      </c>
      <c r="E51" s="213"/>
      <c r="F51" s="213"/>
      <c r="G51" s="34">
        <f>SUM(G50:G50)</f>
        <v>61.9</v>
      </c>
      <c r="H51" s="34">
        <f t="shared" ref="H51" si="7">SUM(H50:H50)</f>
        <v>0</v>
      </c>
      <c r="I51" s="186">
        <f t="shared" ref="I51" si="8">SUM(I50:I50)</f>
        <v>100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0">
        <f>(I51-G51)/G51</f>
        <v>0.61550888529886916</v>
      </c>
    </row>
    <row r="52" spans="1:19" ht="18" customHeight="1" x14ac:dyDescent="0.2">
      <c r="A52" s="286"/>
      <c r="B52" s="48" t="s">
        <v>0</v>
      </c>
      <c r="C52" s="229" t="s">
        <v>168</v>
      </c>
      <c r="D52" s="229"/>
      <c r="E52" s="229"/>
      <c r="F52" s="229"/>
      <c r="G52" s="49">
        <f>G21+G27+G33+G42+G48+G51</f>
        <v>8734.9000000000015</v>
      </c>
      <c r="H52" s="49">
        <f>H21+H27+H33+H42+H48+H51</f>
        <v>0</v>
      </c>
      <c r="I52" s="187">
        <f>I21+I27+I33+I42+I48+I51</f>
        <v>9769.9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6"/>
    </row>
    <row r="53" spans="1:19" ht="25.5" x14ac:dyDescent="0.2">
      <c r="A53" s="51" t="s">
        <v>0</v>
      </c>
      <c r="B53" s="52" t="s">
        <v>16</v>
      </c>
      <c r="C53" s="343" t="s">
        <v>67</v>
      </c>
      <c r="D53" s="343"/>
      <c r="E53" s="343"/>
      <c r="F53" s="111" t="s">
        <v>218</v>
      </c>
      <c r="G53" s="254"/>
      <c r="H53" s="255"/>
      <c r="I53" s="255"/>
      <c r="J53" s="255"/>
      <c r="K53" s="255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6"/>
    </row>
    <row r="54" spans="1:19" ht="55.5" customHeight="1" x14ac:dyDescent="0.2">
      <c r="A54" s="53"/>
      <c r="B54" s="324" t="s">
        <v>16</v>
      </c>
      <c r="C54" s="166" t="s">
        <v>0</v>
      </c>
      <c r="D54" s="321" t="s">
        <v>169</v>
      </c>
      <c r="E54" s="321"/>
      <c r="F54" s="47" t="s">
        <v>39</v>
      </c>
      <c r="G54" s="256"/>
      <c r="H54" s="257"/>
      <c r="I54" s="257"/>
      <c r="J54" s="257"/>
      <c r="K54" s="257"/>
      <c r="L54" s="31" t="s">
        <v>57</v>
      </c>
      <c r="M54" s="158" t="s">
        <v>171</v>
      </c>
      <c r="N54" s="158" t="s">
        <v>138</v>
      </c>
      <c r="O54" s="159" t="s">
        <v>18</v>
      </c>
      <c r="P54" s="164">
        <v>31</v>
      </c>
      <c r="Q54" s="164">
        <v>31</v>
      </c>
      <c r="R54" s="164">
        <v>31</v>
      </c>
      <c r="S54" s="126"/>
    </row>
    <row r="55" spans="1:19" ht="12.75" x14ac:dyDescent="0.2">
      <c r="A55" s="53"/>
      <c r="B55" s="325"/>
      <c r="C55" s="210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5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7"/>
    </row>
    <row r="56" spans="1:19" ht="18" customHeight="1" x14ac:dyDescent="0.2">
      <c r="A56" s="53"/>
      <c r="B56" s="325"/>
      <c r="C56" s="211"/>
      <c r="D56" s="212" t="s">
        <v>56</v>
      </c>
      <c r="E56" s="213"/>
      <c r="F56" s="213"/>
      <c r="G56" s="34">
        <f>SUM(G55:G55)</f>
        <v>0.2</v>
      </c>
      <c r="H56" s="34">
        <f t="shared" ref="H56:K56" si="11">SUM(H55:H55)</f>
        <v>0</v>
      </c>
      <c r="I56" s="186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0">
        <f>(I56-G56)/G56</f>
        <v>0</v>
      </c>
    </row>
    <row r="57" spans="1:19" ht="42.75" customHeight="1" x14ac:dyDescent="0.2">
      <c r="A57" s="53"/>
      <c r="B57" s="325"/>
      <c r="C57" s="182" t="s">
        <v>16</v>
      </c>
      <c r="D57" s="230" t="s">
        <v>170</v>
      </c>
      <c r="E57" s="230"/>
      <c r="F57" s="168" t="s">
        <v>39</v>
      </c>
      <c r="G57" s="234"/>
      <c r="H57" s="235"/>
      <c r="I57" s="235"/>
      <c r="J57" s="235"/>
      <c r="K57" s="235"/>
      <c r="L57" s="169" t="s">
        <v>57</v>
      </c>
      <c r="M57" s="158" t="s">
        <v>172</v>
      </c>
      <c r="N57" s="202" t="s">
        <v>280</v>
      </c>
      <c r="O57" s="159" t="s">
        <v>281</v>
      </c>
      <c r="P57" s="164">
        <v>75</v>
      </c>
      <c r="Q57" s="164">
        <v>75</v>
      </c>
      <c r="R57" s="164">
        <v>75</v>
      </c>
      <c r="S57" s="126"/>
    </row>
    <row r="58" spans="1:19" ht="12.75" x14ac:dyDescent="0.2">
      <c r="A58" s="53"/>
      <c r="B58" s="325"/>
      <c r="C58" s="210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6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7"/>
    </row>
    <row r="59" spans="1:19" ht="18" customHeight="1" x14ac:dyDescent="0.2">
      <c r="A59" s="53"/>
      <c r="B59" s="325"/>
      <c r="C59" s="211"/>
      <c r="D59" s="212" t="s">
        <v>56</v>
      </c>
      <c r="E59" s="213"/>
      <c r="F59" s="213"/>
      <c r="G59" s="34">
        <f>SUM(G58:G58)</f>
        <v>13.6</v>
      </c>
      <c r="H59" s="34">
        <f t="shared" ref="H59" si="12">SUM(H58:H58)</f>
        <v>0</v>
      </c>
      <c r="I59" s="186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0">
        <f>(I59-G59)/G59</f>
        <v>0.21323529411764708</v>
      </c>
    </row>
    <row r="60" spans="1:19" ht="25.5" x14ac:dyDescent="0.2">
      <c r="A60" s="53"/>
      <c r="B60" s="325"/>
      <c r="C60" s="166" t="s">
        <v>35</v>
      </c>
      <c r="D60" s="230" t="s">
        <v>173</v>
      </c>
      <c r="E60" s="230"/>
      <c r="F60" s="168" t="s">
        <v>39</v>
      </c>
      <c r="G60" s="234"/>
      <c r="H60" s="235"/>
      <c r="I60" s="235"/>
      <c r="J60" s="235"/>
      <c r="K60" s="235"/>
      <c r="L60" s="169" t="s">
        <v>57</v>
      </c>
      <c r="M60" s="158" t="s">
        <v>174</v>
      </c>
      <c r="N60" s="158" t="s">
        <v>68</v>
      </c>
      <c r="O60" s="159" t="s">
        <v>18</v>
      </c>
      <c r="P60" s="164">
        <v>1</v>
      </c>
      <c r="Q60" s="164">
        <v>1</v>
      </c>
      <c r="R60" s="164">
        <v>1</v>
      </c>
      <c r="S60" s="126"/>
    </row>
    <row r="61" spans="1:19" ht="12.75" x14ac:dyDescent="0.2">
      <c r="A61" s="53"/>
      <c r="B61" s="325"/>
      <c r="C61" s="210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5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7"/>
    </row>
    <row r="62" spans="1:19" ht="18" customHeight="1" x14ac:dyDescent="0.2">
      <c r="A62" s="53"/>
      <c r="B62" s="325"/>
      <c r="C62" s="211"/>
      <c r="D62" s="252" t="s">
        <v>56</v>
      </c>
      <c r="E62" s="253"/>
      <c r="F62" s="213"/>
      <c r="G62" s="34">
        <f>SUM(G61:G61)</f>
        <v>8</v>
      </c>
      <c r="H62" s="34">
        <f t="shared" ref="H62" si="16">SUM(H61:H61)</f>
        <v>0</v>
      </c>
      <c r="I62" s="186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0">
        <f>(I62-G62)/G62</f>
        <v>0</v>
      </c>
    </row>
    <row r="63" spans="1:19" ht="29.25" customHeight="1" x14ac:dyDescent="0.2">
      <c r="A63" s="53"/>
      <c r="B63" s="325"/>
      <c r="C63" s="222" t="s">
        <v>51</v>
      </c>
      <c r="D63" s="230" t="s">
        <v>176</v>
      </c>
      <c r="E63" s="217"/>
      <c r="F63" s="214" t="s">
        <v>39</v>
      </c>
      <c r="G63" s="240"/>
      <c r="H63" s="241"/>
      <c r="I63" s="241"/>
      <c r="J63" s="241"/>
      <c r="K63" s="241"/>
      <c r="L63" s="313" t="s">
        <v>57</v>
      </c>
      <c r="M63" s="158" t="s">
        <v>179</v>
      </c>
      <c r="N63" s="162" t="s">
        <v>158</v>
      </c>
      <c r="O63" s="159" t="s">
        <v>18</v>
      </c>
      <c r="P63" s="164">
        <v>1900</v>
      </c>
      <c r="Q63" s="164">
        <v>1900</v>
      </c>
      <c r="R63" s="164">
        <v>1900</v>
      </c>
      <c r="S63" s="126"/>
    </row>
    <row r="64" spans="1:19" ht="17.45" customHeight="1" x14ac:dyDescent="0.2">
      <c r="A64" s="53"/>
      <c r="B64" s="325"/>
      <c r="C64" s="223"/>
      <c r="D64" s="232"/>
      <c r="E64" s="318"/>
      <c r="F64" s="225"/>
      <c r="G64" s="244"/>
      <c r="H64" s="245"/>
      <c r="I64" s="245"/>
      <c r="J64" s="245"/>
      <c r="K64" s="245"/>
      <c r="L64" s="314"/>
      <c r="M64" s="158" t="s">
        <v>180</v>
      </c>
      <c r="N64" s="162" t="s">
        <v>69</v>
      </c>
      <c r="O64" s="159" t="s">
        <v>18</v>
      </c>
      <c r="P64" s="164">
        <v>120</v>
      </c>
      <c r="Q64" s="164">
        <v>120</v>
      </c>
      <c r="R64" s="164">
        <v>120</v>
      </c>
      <c r="S64" s="126"/>
    </row>
    <row r="65" spans="1:19" ht="21.2" customHeight="1" x14ac:dyDescent="0.2">
      <c r="A65" s="53"/>
      <c r="B65" s="325"/>
      <c r="C65" s="224"/>
      <c r="D65" s="233"/>
      <c r="E65" s="219"/>
      <c r="F65" s="215"/>
      <c r="G65" s="242"/>
      <c r="H65" s="243"/>
      <c r="I65" s="243"/>
      <c r="J65" s="243"/>
      <c r="K65" s="243"/>
      <c r="L65" s="315"/>
      <c r="M65" s="158" t="s">
        <v>181</v>
      </c>
      <c r="N65" s="162" t="s">
        <v>175</v>
      </c>
      <c r="O65" s="159" t="s">
        <v>18</v>
      </c>
      <c r="P65" s="164">
        <v>1950</v>
      </c>
      <c r="Q65" s="164">
        <v>1950</v>
      </c>
      <c r="R65" s="164">
        <v>1950</v>
      </c>
      <c r="S65" s="126"/>
    </row>
    <row r="66" spans="1:19" ht="12.75" x14ac:dyDescent="0.2">
      <c r="A66" s="53"/>
      <c r="B66" s="325"/>
      <c r="C66" s="275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0"/>
      <c r="I66" s="188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7"/>
    </row>
    <row r="67" spans="1:19" ht="18" customHeight="1" x14ac:dyDescent="0.2">
      <c r="A67" s="53"/>
      <c r="B67" s="325"/>
      <c r="C67" s="275"/>
      <c r="D67" s="212" t="s">
        <v>56</v>
      </c>
      <c r="E67" s="213"/>
      <c r="F67" s="213"/>
      <c r="G67" s="34">
        <f>SUM(G66:G66)</f>
        <v>29.9</v>
      </c>
      <c r="H67" s="34">
        <f t="shared" ref="H67" si="20">SUM(H66:H66)</f>
        <v>0</v>
      </c>
      <c r="I67" s="186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0">
        <f>(I67-G67)/G67</f>
        <v>-6.6889632107023176E-3</v>
      </c>
    </row>
    <row r="68" spans="1:19" ht="43.5" customHeight="1" x14ac:dyDescent="0.2">
      <c r="A68" s="53"/>
      <c r="B68" s="325"/>
      <c r="C68" s="166" t="s">
        <v>60</v>
      </c>
      <c r="D68" s="230" t="s">
        <v>177</v>
      </c>
      <c r="E68" s="230"/>
      <c r="F68" s="168" t="s">
        <v>39</v>
      </c>
      <c r="G68" s="234"/>
      <c r="H68" s="235"/>
      <c r="I68" s="235"/>
      <c r="J68" s="235"/>
      <c r="K68" s="235"/>
      <c r="L68" s="169" t="s">
        <v>57</v>
      </c>
      <c r="M68" s="158" t="s">
        <v>182</v>
      </c>
      <c r="N68" s="158" t="s">
        <v>70</v>
      </c>
      <c r="O68" s="159" t="s">
        <v>18</v>
      </c>
      <c r="P68" s="164">
        <v>280</v>
      </c>
      <c r="Q68" s="164">
        <v>280</v>
      </c>
      <c r="R68" s="164">
        <v>300</v>
      </c>
      <c r="S68" s="126"/>
    </row>
    <row r="69" spans="1:19" ht="12.75" x14ac:dyDescent="0.2">
      <c r="A69" s="53"/>
      <c r="B69" s="325"/>
      <c r="C69" s="210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5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7"/>
    </row>
    <row r="70" spans="1:19" ht="18" customHeight="1" x14ac:dyDescent="0.2">
      <c r="A70" s="53"/>
      <c r="B70" s="325"/>
      <c r="C70" s="211"/>
      <c r="D70" s="252" t="s">
        <v>56</v>
      </c>
      <c r="E70" s="253"/>
      <c r="F70" s="213"/>
      <c r="G70" s="34">
        <f>SUM(G69:G69)</f>
        <v>5.3</v>
      </c>
      <c r="H70" s="34">
        <f t="shared" ref="H70" si="24">SUM(H69:H69)</f>
        <v>0</v>
      </c>
      <c r="I70" s="186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0">
        <f>(I70-G70)/G70</f>
        <v>0.39622641509433976</v>
      </c>
    </row>
    <row r="71" spans="1:19" ht="39.200000000000003" customHeight="1" x14ac:dyDescent="0.2">
      <c r="A71" s="53"/>
      <c r="B71" s="325"/>
      <c r="C71" s="166" t="s">
        <v>61</v>
      </c>
      <c r="D71" s="230" t="s">
        <v>178</v>
      </c>
      <c r="E71" s="230"/>
      <c r="F71" s="168" t="s">
        <v>39</v>
      </c>
      <c r="G71" s="234"/>
      <c r="H71" s="235"/>
      <c r="I71" s="235"/>
      <c r="J71" s="235"/>
      <c r="K71" s="235"/>
      <c r="L71" s="169" t="s">
        <v>57</v>
      </c>
      <c r="M71" s="158" t="s">
        <v>183</v>
      </c>
      <c r="N71" s="162" t="s">
        <v>75</v>
      </c>
      <c r="O71" s="159" t="s">
        <v>18</v>
      </c>
      <c r="P71" s="164">
        <v>250</v>
      </c>
      <c r="Q71" s="164">
        <v>250</v>
      </c>
      <c r="R71" s="164">
        <v>250</v>
      </c>
      <c r="S71" s="126"/>
    </row>
    <row r="72" spans="1:19" ht="12.75" x14ac:dyDescent="0.2">
      <c r="A72" s="53"/>
      <c r="B72" s="325"/>
      <c r="C72" s="210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5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7"/>
    </row>
    <row r="73" spans="1:19" ht="18" customHeight="1" x14ac:dyDescent="0.2">
      <c r="A73" s="53"/>
      <c r="B73" s="325"/>
      <c r="C73" s="211"/>
      <c r="D73" s="252" t="s">
        <v>56</v>
      </c>
      <c r="E73" s="253"/>
      <c r="F73" s="213"/>
      <c r="G73" s="34">
        <f>SUM(G72:G72)</f>
        <v>0.6</v>
      </c>
      <c r="H73" s="34">
        <f t="shared" ref="H73" si="28">SUM(H72:H72)</f>
        <v>0</v>
      </c>
      <c r="I73" s="186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0">
        <f>(I73-G73)/G73</f>
        <v>0</v>
      </c>
    </row>
    <row r="74" spans="1:19" ht="25.5" x14ac:dyDescent="0.2">
      <c r="A74" s="53"/>
      <c r="B74" s="325"/>
      <c r="C74" s="182" t="s">
        <v>71</v>
      </c>
      <c r="D74" s="230" t="s">
        <v>184</v>
      </c>
      <c r="E74" s="230"/>
      <c r="F74" s="171" t="s">
        <v>39</v>
      </c>
      <c r="G74" s="319"/>
      <c r="H74" s="320"/>
      <c r="I74" s="320"/>
      <c r="J74" s="320"/>
      <c r="K74" s="320"/>
      <c r="L74" s="169" t="s">
        <v>57</v>
      </c>
      <c r="M74" s="162" t="s">
        <v>186</v>
      </c>
      <c r="N74" s="162" t="s">
        <v>283</v>
      </c>
      <c r="O74" s="159" t="s">
        <v>17</v>
      </c>
      <c r="P74" s="203">
        <v>86</v>
      </c>
      <c r="Q74" s="203">
        <v>86</v>
      </c>
      <c r="R74" s="203">
        <v>86</v>
      </c>
      <c r="S74" s="126"/>
    </row>
    <row r="75" spans="1:19" ht="12.75" x14ac:dyDescent="0.2">
      <c r="A75" s="53"/>
      <c r="B75" s="325"/>
      <c r="C75" s="210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5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7"/>
    </row>
    <row r="76" spans="1:19" ht="18" customHeight="1" x14ac:dyDescent="0.2">
      <c r="A76" s="53"/>
      <c r="B76" s="325"/>
      <c r="C76" s="211"/>
      <c r="D76" s="252" t="s">
        <v>56</v>
      </c>
      <c r="E76" s="253"/>
      <c r="F76" s="213"/>
      <c r="G76" s="34">
        <f>SUM(G75:G75)</f>
        <v>27</v>
      </c>
      <c r="H76" s="34">
        <f t="shared" ref="H76" si="31">SUM(H75:H75)</f>
        <v>0</v>
      </c>
      <c r="I76" s="186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0">
        <f>(I76-G76)/G76</f>
        <v>0.4037037037037039</v>
      </c>
    </row>
    <row r="77" spans="1:19" ht="15.75" customHeight="1" x14ac:dyDescent="0.2">
      <c r="A77" s="53"/>
      <c r="B77" s="325"/>
      <c r="C77" s="222" t="s">
        <v>72</v>
      </c>
      <c r="D77" s="230" t="s">
        <v>187</v>
      </c>
      <c r="E77" s="217"/>
      <c r="F77" s="214" t="s">
        <v>39</v>
      </c>
      <c r="G77" s="240"/>
      <c r="H77" s="241"/>
      <c r="I77" s="241"/>
      <c r="J77" s="241"/>
      <c r="K77" s="241"/>
      <c r="L77" s="311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6"/>
    </row>
    <row r="78" spans="1:19" ht="14.25" customHeight="1" x14ac:dyDescent="0.2">
      <c r="A78" s="53"/>
      <c r="B78" s="325"/>
      <c r="C78" s="223"/>
      <c r="D78" s="232"/>
      <c r="E78" s="318"/>
      <c r="F78" s="225"/>
      <c r="G78" s="244"/>
      <c r="H78" s="245"/>
      <c r="I78" s="245"/>
      <c r="J78" s="245"/>
      <c r="K78" s="245"/>
      <c r="L78" s="312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6"/>
    </row>
    <row r="79" spans="1:19" ht="14.25" customHeight="1" x14ac:dyDescent="0.2">
      <c r="A79" s="53"/>
      <c r="B79" s="325"/>
      <c r="C79" s="223"/>
      <c r="D79" s="232"/>
      <c r="E79" s="318"/>
      <c r="F79" s="225"/>
      <c r="G79" s="244"/>
      <c r="H79" s="245"/>
      <c r="I79" s="245"/>
      <c r="J79" s="245"/>
      <c r="K79" s="245"/>
      <c r="L79" s="312"/>
      <c r="M79" s="30" t="s">
        <v>275</v>
      </c>
      <c r="N79" s="55" t="s">
        <v>277</v>
      </c>
      <c r="O79" s="4" t="s">
        <v>279</v>
      </c>
      <c r="P79" s="27">
        <v>180</v>
      </c>
      <c r="Q79" s="27">
        <v>180</v>
      </c>
      <c r="R79" s="27">
        <v>180</v>
      </c>
      <c r="S79" s="126"/>
    </row>
    <row r="80" spans="1:19" ht="24.75" customHeight="1" x14ac:dyDescent="0.2">
      <c r="A80" s="53"/>
      <c r="B80" s="325"/>
      <c r="C80" s="223"/>
      <c r="D80" s="232"/>
      <c r="E80" s="318"/>
      <c r="F80" s="225"/>
      <c r="G80" s="244"/>
      <c r="H80" s="245"/>
      <c r="I80" s="245"/>
      <c r="J80" s="245"/>
      <c r="K80" s="245"/>
      <c r="L80" s="312"/>
      <c r="M80" s="30" t="s">
        <v>194</v>
      </c>
      <c r="N80" s="36" t="s">
        <v>284</v>
      </c>
      <c r="O80" s="4" t="s">
        <v>64</v>
      </c>
      <c r="P80" s="27">
        <v>1.7</v>
      </c>
      <c r="Q80" s="27">
        <v>1.7</v>
      </c>
      <c r="R80" s="27">
        <v>1.7</v>
      </c>
      <c r="S80" s="126"/>
    </row>
    <row r="81" spans="1:19" ht="29.25" customHeight="1" x14ac:dyDescent="0.2">
      <c r="A81" s="53"/>
      <c r="B81" s="325"/>
      <c r="C81" s="224"/>
      <c r="D81" s="233"/>
      <c r="E81" s="219"/>
      <c r="F81" s="215"/>
      <c r="G81" s="242"/>
      <c r="H81" s="243"/>
      <c r="I81" s="243"/>
      <c r="J81" s="243"/>
      <c r="K81" s="243"/>
      <c r="L81" s="316"/>
      <c r="M81" s="30" t="s">
        <v>276</v>
      </c>
      <c r="N81" s="36" t="s">
        <v>285</v>
      </c>
      <c r="O81" s="4" t="s">
        <v>64</v>
      </c>
      <c r="P81" s="27">
        <v>2</v>
      </c>
      <c r="Q81" s="27">
        <v>2</v>
      </c>
      <c r="R81" s="27">
        <v>2</v>
      </c>
      <c r="S81" s="126"/>
    </row>
    <row r="82" spans="1:19" ht="16.5" customHeight="1" x14ac:dyDescent="0.2">
      <c r="A82" s="53"/>
      <c r="B82" s="325"/>
      <c r="C82" s="275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08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7"/>
    </row>
    <row r="83" spans="1:19" ht="12.75" x14ac:dyDescent="0.2">
      <c r="A83" s="53"/>
      <c r="B83" s="325"/>
      <c r="C83" s="359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8">
        <f>979.4+30.6</f>
        <v>1010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7"/>
    </row>
    <row r="84" spans="1:19" ht="18" customHeight="1" x14ac:dyDescent="0.2">
      <c r="A84" s="53"/>
      <c r="B84" s="325"/>
      <c r="C84" s="275"/>
      <c r="D84" s="252" t="s">
        <v>56</v>
      </c>
      <c r="E84" s="253"/>
      <c r="F84" s="213"/>
      <c r="G84" s="34">
        <f>SUM(G82:G83)</f>
        <v>897.80000000000007</v>
      </c>
      <c r="H84" s="34">
        <f t="shared" ref="H84:K84" si="35">SUM(H82:H83)</f>
        <v>0</v>
      </c>
      <c r="I84" s="186">
        <f t="shared" si="35"/>
        <v>1034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0">
        <f>(I84-G84)/G84</f>
        <v>0.15170416573847173</v>
      </c>
    </row>
    <row r="85" spans="1:19" ht="71.45" customHeight="1" x14ac:dyDescent="0.2">
      <c r="A85" s="53"/>
      <c r="B85" s="325"/>
      <c r="C85" s="166" t="s">
        <v>73</v>
      </c>
      <c r="D85" s="230" t="s">
        <v>188</v>
      </c>
      <c r="E85" s="230"/>
      <c r="F85" s="47" t="s">
        <v>39</v>
      </c>
      <c r="G85" s="378"/>
      <c r="H85" s="379"/>
      <c r="I85" s="379"/>
      <c r="J85" s="379"/>
      <c r="K85" s="379"/>
      <c r="L85" s="31" t="s">
        <v>57</v>
      </c>
      <c r="M85" s="158" t="s">
        <v>195</v>
      </c>
      <c r="N85" s="158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6"/>
    </row>
    <row r="86" spans="1:19" ht="12.75" x14ac:dyDescent="0.2">
      <c r="A86" s="53"/>
      <c r="B86" s="325"/>
      <c r="C86" s="210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5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7"/>
    </row>
    <row r="87" spans="1:19" ht="18" customHeight="1" x14ac:dyDescent="0.2">
      <c r="A87" s="53"/>
      <c r="B87" s="325"/>
      <c r="C87" s="211"/>
      <c r="D87" s="252" t="s">
        <v>56</v>
      </c>
      <c r="E87" s="253"/>
      <c r="F87" s="213"/>
      <c r="G87" s="34">
        <f>SUM(G86:G86)</f>
        <v>3.6</v>
      </c>
      <c r="H87" s="34">
        <f t="shared" ref="H87" si="36">SUM(H86:H86)</f>
        <v>0</v>
      </c>
      <c r="I87" s="186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0">
        <f>(I87-G87)/G87</f>
        <v>0</v>
      </c>
    </row>
    <row r="88" spans="1:19" ht="25.5" customHeight="1" x14ac:dyDescent="0.2">
      <c r="A88" s="53"/>
      <c r="B88" s="325"/>
      <c r="C88" s="166" t="s">
        <v>79</v>
      </c>
      <c r="D88" s="321" t="s">
        <v>189</v>
      </c>
      <c r="E88" s="321"/>
      <c r="F88" s="47" t="s">
        <v>39</v>
      </c>
      <c r="G88" s="256"/>
      <c r="H88" s="257"/>
      <c r="I88" s="257"/>
      <c r="J88" s="257"/>
      <c r="K88" s="257"/>
      <c r="L88" s="31" t="s">
        <v>57</v>
      </c>
      <c r="M88" s="163" t="s">
        <v>196</v>
      </c>
      <c r="N88" s="163" t="s">
        <v>217</v>
      </c>
      <c r="O88" s="159" t="s">
        <v>18</v>
      </c>
      <c r="P88" s="164">
        <v>15</v>
      </c>
      <c r="Q88" s="164">
        <v>15</v>
      </c>
      <c r="R88" s="164">
        <v>15</v>
      </c>
      <c r="S88" s="126"/>
    </row>
    <row r="89" spans="1:19" ht="12.75" x14ac:dyDescent="0.2">
      <c r="A89" s="53"/>
      <c r="B89" s="325"/>
      <c r="C89" s="210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5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7"/>
    </row>
    <row r="90" spans="1:19" ht="18" customHeight="1" x14ac:dyDescent="0.2">
      <c r="A90" s="53"/>
      <c r="B90" s="325"/>
      <c r="C90" s="211"/>
      <c r="D90" s="252" t="s">
        <v>56</v>
      </c>
      <c r="E90" s="253"/>
      <c r="F90" s="213"/>
      <c r="G90" s="34">
        <f>SUM(G89:G89)</f>
        <v>224.2</v>
      </c>
      <c r="H90" s="34">
        <f t="shared" ref="H90" si="40">SUM(H89:H89)</f>
        <v>0</v>
      </c>
      <c r="I90" s="186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0">
        <f>(I90-G90)/G90</f>
        <v>7.1364852809992097E-3</v>
      </c>
    </row>
    <row r="91" spans="1:19" ht="25.5" customHeight="1" x14ac:dyDescent="0.2">
      <c r="A91" s="53"/>
      <c r="B91" s="325"/>
      <c r="C91" s="222" t="s">
        <v>80</v>
      </c>
      <c r="D91" s="230" t="s">
        <v>190</v>
      </c>
      <c r="E91" s="217"/>
      <c r="F91" s="214" t="s">
        <v>39</v>
      </c>
      <c r="G91" s="240"/>
      <c r="H91" s="241"/>
      <c r="I91" s="241"/>
      <c r="J91" s="241"/>
      <c r="K91" s="241"/>
      <c r="L91" s="311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6"/>
    </row>
    <row r="92" spans="1:19" ht="25.5" x14ac:dyDescent="0.2">
      <c r="A92" s="53"/>
      <c r="B92" s="325"/>
      <c r="C92" s="223"/>
      <c r="D92" s="232"/>
      <c r="E92" s="318"/>
      <c r="F92" s="225"/>
      <c r="G92" s="244"/>
      <c r="H92" s="245"/>
      <c r="I92" s="245"/>
      <c r="J92" s="245"/>
      <c r="K92" s="245"/>
      <c r="L92" s="312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6"/>
    </row>
    <row r="93" spans="1:19" ht="13.7" customHeight="1" x14ac:dyDescent="0.2">
      <c r="A93" s="53"/>
      <c r="B93" s="325"/>
      <c r="C93" s="224"/>
      <c r="D93" s="233"/>
      <c r="E93" s="219"/>
      <c r="F93" s="215"/>
      <c r="G93" s="242"/>
      <c r="H93" s="243"/>
      <c r="I93" s="243"/>
      <c r="J93" s="243"/>
      <c r="K93" s="243"/>
      <c r="L93" s="312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6"/>
    </row>
    <row r="94" spans="1:19" ht="12.75" x14ac:dyDescent="0.2">
      <c r="A94" s="53"/>
      <c r="B94" s="325"/>
      <c r="C94" s="275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8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7"/>
    </row>
    <row r="95" spans="1:19" ht="18" customHeight="1" x14ac:dyDescent="0.2">
      <c r="A95" s="53"/>
      <c r="B95" s="325"/>
      <c r="C95" s="275"/>
      <c r="D95" s="212" t="s">
        <v>56</v>
      </c>
      <c r="E95" s="213"/>
      <c r="F95" s="213"/>
      <c r="G95" s="34">
        <f>SUM(G94:G94)</f>
        <v>162</v>
      </c>
      <c r="H95" s="34">
        <f t="shared" ref="H95" si="44">SUM(H94:H94)</f>
        <v>0</v>
      </c>
      <c r="I95" s="186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0">
        <f>(I95-G95)/G95</f>
        <v>0</v>
      </c>
    </row>
    <row r="96" spans="1:19" ht="40.700000000000003" customHeight="1" x14ac:dyDescent="0.2">
      <c r="A96" s="53"/>
      <c r="B96" s="325"/>
      <c r="C96" s="54" t="s">
        <v>81</v>
      </c>
      <c r="D96" s="230" t="s">
        <v>191</v>
      </c>
      <c r="E96" s="230"/>
      <c r="F96" s="168" t="s">
        <v>39</v>
      </c>
      <c r="G96" s="234"/>
      <c r="H96" s="235"/>
      <c r="I96" s="235"/>
      <c r="J96" s="235"/>
      <c r="K96" s="235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6"/>
    </row>
    <row r="97" spans="1:19" ht="12.75" x14ac:dyDescent="0.2">
      <c r="A97" s="53"/>
      <c r="B97" s="325"/>
      <c r="C97" s="210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5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7"/>
    </row>
    <row r="98" spans="1:19" ht="12.75" x14ac:dyDescent="0.2">
      <c r="A98" s="53"/>
      <c r="B98" s="325"/>
      <c r="C98" s="211"/>
      <c r="D98" s="252" t="s">
        <v>56</v>
      </c>
      <c r="E98" s="253"/>
      <c r="F98" s="213"/>
      <c r="G98" s="34">
        <f>SUM(G97:G97)</f>
        <v>27.7</v>
      </c>
      <c r="H98" s="34">
        <f t="shared" ref="H98" si="48">SUM(H97:H97)</f>
        <v>0</v>
      </c>
      <c r="I98" s="186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0">
        <f>(I98-G98)/G98</f>
        <v>0</v>
      </c>
    </row>
    <row r="99" spans="1:19" ht="18" customHeight="1" x14ac:dyDescent="0.2">
      <c r="A99" s="53"/>
      <c r="B99" s="325"/>
      <c r="C99" s="166" t="s">
        <v>84</v>
      </c>
      <c r="D99" s="321" t="s">
        <v>192</v>
      </c>
      <c r="E99" s="321"/>
      <c r="F99" s="47" t="s">
        <v>39</v>
      </c>
      <c r="G99" s="256"/>
      <c r="H99" s="257"/>
      <c r="I99" s="257"/>
      <c r="J99" s="257"/>
      <c r="K99" s="257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6"/>
    </row>
    <row r="100" spans="1:19" ht="12.75" x14ac:dyDescent="0.2">
      <c r="A100" s="53"/>
      <c r="B100" s="325"/>
      <c r="C100" s="210" t="s">
        <v>84</v>
      </c>
      <c r="D100" s="31">
        <v>188714469</v>
      </c>
      <c r="E100" s="32" t="s">
        <v>22</v>
      </c>
      <c r="F100" s="31" t="s">
        <v>57</v>
      </c>
      <c r="G100" s="155">
        <v>25.4</v>
      </c>
      <c r="H100" s="92"/>
      <c r="I100" s="185">
        <f>22+11.1</f>
        <v>33.1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7"/>
    </row>
    <row r="101" spans="1:19" ht="18" customHeight="1" x14ac:dyDescent="0.2">
      <c r="A101" s="53"/>
      <c r="B101" s="325"/>
      <c r="C101" s="211"/>
      <c r="D101" s="252" t="s">
        <v>56</v>
      </c>
      <c r="E101" s="253"/>
      <c r="F101" s="213"/>
      <c r="G101" s="34">
        <f>SUM(G100:G100)</f>
        <v>25.4</v>
      </c>
      <c r="H101" s="34">
        <f t="shared" ref="H101" si="52">SUM(H100:H100)</f>
        <v>0</v>
      </c>
      <c r="I101" s="186">
        <f t="shared" ref="I101" si="53">SUM(I100:I100)</f>
        <v>33.1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0">
        <f>(I101-G101)/G101</f>
        <v>0.30314960629921273</v>
      </c>
    </row>
    <row r="102" spans="1:19" ht="80.45" customHeight="1" x14ac:dyDescent="0.2">
      <c r="A102" s="53"/>
      <c r="B102" s="325"/>
      <c r="C102" s="166" t="s">
        <v>85</v>
      </c>
      <c r="D102" s="321" t="s">
        <v>193</v>
      </c>
      <c r="E102" s="321"/>
      <c r="F102" s="47" t="s">
        <v>39</v>
      </c>
      <c r="G102" s="380"/>
      <c r="H102" s="380"/>
      <c r="I102" s="380"/>
      <c r="J102" s="380"/>
      <c r="K102" s="380"/>
      <c r="L102" s="31" t="s">
        <v>57</v>
      </c>
      <c r="M102" s="30" t="s">
        <v>202</v>
      </c>
      <c r="N102" s="30" t="s">
        <v>87</v>
      </c>
      <c r="O102" s="157" t="s">
        <v>18</v>
      </c>
      <c r="P102" s="157">
        <v>5</v>
      </c>
      <c r="Q102" s="157">
        <v>5</v>
      </c>
      <c r="R102" s="157">
        <v>5</v>
      </c>
      <c r="S102" s="178"/>
    </row>
    <row r="103" spans="1:19" ht="12.75" x14ac:dyDescent="0.2">
      <c r="A103" s="53"/>
      <c r="B103" s="325"/>
      <c r="C103" s="210" t="s">
        <v>85</v>
      </c>
      <c r="D103" s="31">
        <v>188714469</v>
      </c>
      <c r="E103" s="32" t="s">
        <v>22</v>
      </c>
      <c r="F103" s="31" t="s">
        <v>57</v>
      </c>
      <c r="G103" s="155">
        <v>23.326000000000001</v>
      </c>
      <c r="H103" s="92"/>
      <c r="I103" s="206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7"/>
    </row>
    <row r="104" spans="1:19" ht="22.7" customHeight="1" x14ac:dyDescent="0.2">
      <c r="A104" s="53"/>
      <c r="B104" s="325"/>
      <c r="C104" s="211"/>
      <c r="D104" s="252" t="s">
        <v>56</v>
      </c>
      <c r="E104" s="253"/>
      <c r="F104" s="213"/>
      <c r="G104" s="34">
        <f>SUM(G103:G103)</f>
        <v>23.326000000000001</v>
      </c>
      <c r="H104" s="34">
        <f t="shared" ref="H104" si="56">SUM(H103:H103)</f>
        <v>0</v>
      </c>
      <c r="I104" s="186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0">
        <f>(I104-G104)/G104</f>
        <v>7.7124239046557463E-2</v>
      </c>
    </row>
    <row r="105" spans="1:19" ht="77.25" customHeight="1" x14ac:dyDescent="0.2">
      <c r="A105" s="53"/>
      <c r="B105" s="52"/>
      <c r="C105" s="222" t="s">
        <v>267</v>
      </c>
      <c r="D105" s="361" t="s">
        <v>271</v>
      </c>
      <c r="E105" s="362"/>
      <c r="F105" s="226" t="s">
        <v>39</v>
      </c>
      <c r="G105" s="365"/>
      <c r="H105" s="366"/>
      <c r="I105" s="366"/>
      <c r="J105" s="366"/>
      <c r="K105" s="367"/>
      <c r="L105" s="226" t="s">
        <v>57</v>
      </c>
      <c r="M105" s="157" t="s">
        <v>268</v>
      </c>
      <c r="N105" s="157" t="s">
        <v>272</v>
      </c>
      <c r="O105" s="157" t="s">
        <v>18</v>
      </c>
      <c r="P105" s="157">
        <v>24</v>
      </c>
      <c r="Q105" s="157">
        <v>24</v>
      </c>
      <c r="R105" s="157">
        <v>24</v>
      </c>
      <c r="S105" s="179"/>
    </row>
    <row r="106" spans="1:19" ht="29.25" customHeight="1" x14ac:dyDescent="0.2">
      <c r="A106" s="53"/>
      <c r="B106" s="52"/>
      <c r="C106" s="224"/>
      <c r="D106" s="363"/>
      <c r="E106" s="364"/>
      <c r="F106" s="228"/>
      <c r="G106" s="368"/>
      <c r="H106" s="369"/>
      <c r="I106" s="369"/>
      <c r="J106" s="369"/>
      <c r="K106" s="370"/>
      <c r="L106" s="228"/>
      <c r="M106" s="157" t="s">
        <v>269</v>
      </c>
      <c r="N106" s="180" t="s">
        <v>274</v>
      </c>
      <c r="O106" s="157" t="s">
        <v>18</v>
      </c>
      <c r="P106" s="157">
        <v>12</v>
      </c>
      <c r="Q106" s="157">
        <v>15</v>
      </c>
      <c r="R106" s="157">
        <v>20</v>
      </c>
      <c r="S106" s="179"/>
    </row>
    <row r="107" spans="1:19" ht="18" customHeight="1" x14ac:dyDescent="0.2">
      <c r="A107" s="53"/>
      <c r="B107" s="52"/>
      <c r="C107" s="151" t="s">
        <v>267</v>
      </c>
      <c r="D107" s="31">
        <v>188714469</v>
      </c>
      <c r="E107" s="31" t="s">
        <v>22</v>
      </c>
      <c r="F107" s="31" t="s">
        <v>57</v>
      </c>
      <c r="G107" s="156">
        <v>0</v>
      </c>
      <c r="H107" s="156"/>
      <c r="I107" s="189">
        <v>43.896000000000001</v>
      </c>
      <c r="J107" s="156">
        <v>48.286000000000001</v>
      </c>
      <c r="K107" s="156">
        <v>53.115000000000002</v>
      </c>
      <c r="L107" s="152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79"/>
    </row>
    <row r="108" spans="1:19" ht="18" customHeight="1" x14ac:dyDescent="0.2">
      <c r="A108" s="53"/>
      <c r="B108" s="52"/>
      <c r="C108" s="151"/>
      <c r="D108" s="212" t="s">
        <v>56</v>
      </c>
      <c r="E108" s="213"/>
      <c r="F108" s="213"/>
      <c r="G108" s="34">
        <f>SUM(G107)</f>
        <v>0</v>
      </c>
      <c r="H108" s="34"/>
      <c r="I108" s="186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2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0">
        <f>(I108-G108)/106</f>
        <v>0.41411320754716979</v>
      </c>
    </row>
    <row r="109" spans="1:19" ht="18" customHeight="1" x14ac:dyDescent="0.2">
      <c r="A109" s="59"/>
      <c r="B109" s="52" t="s">
        <v>16</v>
      </c>
      <c r="C109" s="266" t="s">
        <v>2</v>
      </c>
      <c r="D109" s="267"/>
      <c r="E109" s="267"/>
      <c r="F109" s="267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0">
        <f>I108+I104+I101+I98+I95+I90+I87+I84+I76+I73+I70+I67+I62+I59+I56</f>
        <v>1655.5210000000002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6"/>
    </row>
    <row r="110" spans="1:19" ht="35.450000000000003" customHeight="1" x14ac:dyDescent="0.2">
      <c r="A110" s="51" t="s">
        <v>0</v>
      </c>
      <c r="B110" s="61" t="s">
        <v>35</v>
      </c>
      <c r="C110" s="343" t="s">
        <v>88</v>
      </c>
      <c r="D110" s="343"/>
      <c r="E110" s="343"/>
      <c r="F110" s="111" t="s">
        <v>218</v>
      </c>
      <c r="G110" s="341"/>
      <c r="H110" s="342"/>
      <c r="I110" s="342"/>
      <c r="J110" s="342"/>
      <c r="K110" s="342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6"/>
    </row>
    <row r="111" spans="1:19" ht="18" customHeight="1" x14ac:dyDescent="0.2">
      <c r="A111" s="53"/>
      <c r="B111" s="324" t="s">
        <v>35</v>
      </c>
      <c r="C111" s="62" t="s">
        <v>0</v>
      </c>
      <c r="D111" s="279" t="s">
        <v>91</v>
      </c>
      <c r="E111" s="279"/>
      <c r="F111" s="63" t="s">
        <v>39</v>
      </c>
      <c r="G111" s="256"/>
      <c r="H111" s="257"/>
      <c r="I111" s="257"/>
      <c r="J111" s="257"/>
      <c r="K111" s="257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6"/>
    </row>
    <row r="112" spans="1:19" ht="12.75" x14ac:dyDescent="0.2">
      <c r="A112" s="53"/>
      <c r="B112" s="325"/>
      <c r="C112" s="275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5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7"/>
    </row>
    <row r="113" spans="1:19" ht="18" customHeight="1" x14ac:dyDescent="0.2">
      <c r="A113" s="53"/>
      <c r="B113" s="325"/>
      <c r="C113" s="275"/>
      <c r="D113" s="212" t="s">
        <v>56</v>
      </c>
      <c r="E113" s="213"/>
      <c r="F113" s="213"/>
      <c r="G113" s="34">
        <f t="shared" ref="G113:K113" si="60">SUM(G112:G112)</f>
        <v>1456.4</v>
      </c>
      <c r="H113" s="34">
        <f t="shared" si="60"/>
        <v>0</v>
      </c>
      <c r="I113" s="186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0">
        <f>(I113-G113)/G113</f>
        <v>0.1821614940950288</v>
      </c>
    </row>
    <row r="114" spans="1:19" ht="18" customHeight="1" x14ac:dyDescent="0.2">
      <c r="A114" s="53"/>
      <c r="B114" s="325"/>
      <c r="C114" s="54" t="s">
        <v>16</v>
      </c>
      <c r="D114" s="279" t="s">
        <v>97</v>
      </c>
      <c r="E114" s="279"/>
      <c r="F114" s="47" t="s">
        <v>39</v>
      </c>
      <c r="G114" s="256"/>
      <c r="H114" s="257"/>
      <c r="I114" s="257"/>
      <c r="J114" s="257"/>
      <c r="K114" s="257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6"/>
    </row>
    <row r="115" spans="1:19" ht="12.75" x14ac:dyDescent="0.2">
      <c r="A115" s="53"/>
      <c r="B115" s="325"/>
      <c r="C115" s="210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85">
        <f>385-30-13.1</f>
        <v>341.9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7"/>
    </row>
    <row r="116" spans="1:19" ht="18" customHeight="1" x14ac:dyDescent="0.2">
      <c r="A116" s="53"/>
      <c r="B116" s="325"/>
      <c r="C116" s="211"/>
      <c r="D116" s="252" t="s">
        <v>56</v>
      </c>
      <c r="E116" s="253"/>
      <c r="F116" s="213"/>
      <c r="G116" s="34">
        <f t="shared" ref="G116:K116" si="61">SUM(G115:G115)</f>
        <v>282</v>
      </c>
      <c r="H116" s="34">
        <f t="shared" si="61"/>
        <v>0</v>
      </c>
      <c r="I116" s="186">
        <f t="shared" si="61"/>
        <v>341.9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0">
        <f>(I116-G116)/G116</f>
        <v>0.21241134751773041</v>
      </c>
    </row>
    <row r="117" spans="1:19" ht="18" customHeight="1" x14ac:dyDescent="0.2">
      <c r="A117" s="53"/>
      <c r="B117" s="325"/>
      <c r="C117" s="54" t="s">
        <v>35</v>
      </c>
      <c r="D117" s="279" t="s">
        <v>291</v>
      </c>
      <c r="E117" s="279"/>
      <c r="F117" s="25" t="s">
        <v>39</v>
      </c>
      <c r="G117" s="395"/>
      <c r="H117" s="396"/>
      <c r="I117" s="396"/>
      <c r="J117" s="396"/>
      <c r="K117" s="396"/>
      <c r="L117" s="31" t="s">
        <v>57</v>
      </c>
      <c r="M117" s="64" t="s">
        <v>96</v>
      </c>
      <c r="N117" s="55" t="s">
        <v>273</v>
      </c>
      <c r="O117" s="4" t="s">
        <v>17</v>
      </c>
      <c r="P117" s="79">
        <v>0</v>
      </c>
      <c r="Q117" s="79">
        <v>0</v>
      </c>
      <c r="R117" s="79">
        <v>0</v>
      </c>
      <c r="S117" s="126"/>
    </row>
    <row r="118" spans="1:19" ht="12.75" x14ac:dyDescent="0.2">
      <c r="A118" s="53"/>
      <c r="B118" s="325"/>
      <c r="C118" s="210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5">
        <v>53.5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7"/>
    </row>
    <row r="119" spans="1:19" ht="12.75" x14ac:dyDescent="0.2">
      <c r="A119" s="53"/>
      <c r="B119" s="325"/>
      <c r="C119" s="274"/>
      <c r="D119" s="31">
        <v>191123113</v>
      </c>
      <c r="E119" s="32" t="s">
        <v>20</v>
      </c>
      <c r="F119" s="31" t="s">
        <v>57</v>
      </c>
      <c r="G119" s="92"/>
      <c r="H119" s="92"/>
      <c r="I119" s="185">
        <v>20.7</v>
      </c>
      <c r="J119" s="92"/>
      <c r="K119" s="91"/>
      <c r="L119" s="31" t="s">
        <v>57</v>
      </c>
      <c r="M119" s="33"/>
      <c r="N119" s="33"/>
      <c r="O119" s="26"/>
      <c r="P119" s="76"/>
      <c r="Q119" s="76"/>
      <c r="R119" s="76"/>
      <c r="S119" s="127"/>
    </row>
    <row r="120" spans="1:19" ht="18" customHeight="1" x14ac:dyDescent="0.2">
      <c r="A120" s="53"/>
      <c r="B120" s="325"/>
      <c r="C120" s="211"/>
      <c r="D120" s="212" t="s">
        <v>56</v>
      </c>
      <c r="E120" s="213"/>
      <c r="F120" s="213"/>
      <c r="G120" s="34">
        <f>SUM(G118:G119)</f>
        <v>123.8</v>
      </c>
      <c r="H120" s="34">
        <f t="shared" ref="H120:K120" si="62">SUM(H118:H119)</f>
        <v>0</v>
      </c>
      <c r="I120" s="34">
        <f t="shared" si="62"/>
        <v>74.2</v>
      </c>
      <c r="J120" s="34">
        <f t="shared" si="62"/>
        <v>0</v>
      </c>
      <c r="K120" s="34">
        <f t="shared" si="62"/>
        <v>0</v>
      </c>
      <c r="L120" s="47" t="s">
        <v>57</v>
      </c>
      <c r="M120" s="35" t="s">
        <v>57</v>
      </c>
      <c r="N120" s="35" t="s">
        <v>57</v>
      </c>
      <c r="O120" s="35" t="s">
        <v>57</v>
      </c>
      <c r="P120" s="35" t="s">
        <v>57</v>
      </c>
      <c r="Q120" s="35" t="s">
        <v>57</v>
      </c>
      <c r="R120" s="35" t="s">
        <v>57</v>
      </c>
      <c r="S120" s="200">
        <f>(I120-G120)/G120</f>
        <v>-0.40064620355411951</v>
      </c>
    </row>
    <row r="121" spans="1:19" ht="18" customHeight="1" x14ac:dyDescent="0.2">
      <c r="A121" s="59"/>
      <c r="B121" s="48" t="s">
        <v>35</v>
      </c>
      <c r="C121" s="277" t="s">
        <v>2</v>
      </c>
      <c r="D121" s="277"/>
      <c r="E121" s="277"/>
      <c r="F121" s="267"/>
      <c r="G121" s="66">
        <f>G113+G116+G120</f>
        <v>1862.2</v>
      </c>
      <c r="H121" s="66">
        <f t="shared" ref="H121:K121" si="63">H113+H116+H120</f>
        <v>0</v>
      </c>
      <c r="I121" s="191">
        <f t="shared" si="63"/>
        <v>2137.7999999999997</v>
      </c>
      <c r="J121" s="66">
        <f t="shared" si="63"/>
        <v>2000</v>
      </c>
      <c r="K121" s="66">
        <f t="shared" si="63"/>
        <v>1670</v>
      </c>
      <c r="L121" s="50" t="s">
        <v>57</v>
      </c>
      <c r="M121" s="50" t="s">
        <v>57</v>
      </c>
      <c r="N121" s="50" t="s">
        <v>57</v>
      </c>
      <c r="O121" s="50" t="s">
        <v>57</v>
      </c>
      <c r="P121" s="50" t="s">
        <v>57</v>
      </c>
      <c r="Q121" s="50" t="s">
        <v>57</v>
      </c>
      <c r="R121" s="50" t="s">
        <v>57</v>
      </c>
      <c r="S121" s="126"/>
    </row>
    <row r="122" spans="1:19" ht="18.75" customHeight="1" x14ac:dyDescent="0.2">
      <c r="A122" s="51" t="s">
        <v>0</v>
      </c>
      <c r="B122" s="61" t="s">
        <v>51</v>
      </c>
      <c r="C122" s="344" t="s">
        <v>98</v>
      </c>
      <c r="D122" s="344"/>
      <c r="E122" s="344"/>
      <c r="F122" s="111" t="s">
        <v>218</v>
      </c>
      <c r="G122" s="254"/>
      <c r="H122" s="255"/>
      <c r="I122" s="255"/>
      <c r="J122" s="255"/>
      <c r="K122" s="255"/>
      <c r="L122" s="116" t="s">
        <v>57</v>
      </c>
      <c r="M122" s="29" t="s">
        <v>101</v>
      </c>
      <c r="N122" s="29" t="s">
        <v>103</v>
      </c>
      <c r="O122" s="5" t="s">
        <v>18</v>
      </c>
      <c r="P122" s="75">
        <v>20</v>
      </c>
      <c r="Q122" s="75">
        <v>20</v>
      </c>
      <c r="R122" s="75">
        <v>20</v>
      </c>
      <c r="S122" s="126"/>
    </row>
    <row r="123" spans="1:19" ht="15.75" customHeight="1" x14ac:dyDescent="0.2">
      <c r="A123" s="53"/>
      <c r="B123" s="324" t="s">
        <v>51</v>
      </c>
      <c r="C123" s="222" t="s">
        <v>0</v>
      </c>
      <c r="D123" s="230" t="s">
        <v>205</v>
      </c>
      <c r="E123" s="230"/>
      <c r="F123" s="349" t="s">
        <v>39</v>
      </c>
      <c r="G123" s="240"/>
      <c r="H123" s="241"/>
      <c r="I123" s="241"/>
      <c r="J123" s="241"/>
      <c r="K123" s="241"/>
      <c r="L123" s="311" t="s">
        <v>57</v>
      </c>
      <c r="M123" s="64" t="s">
        <v>102</v>
      </c>
      <c r="N123" s="65" t="s">
        <v>106</v>
      </c>
      <c r="O123" s="8" t="s">
        <v>18</v>
      </c>
      <c r="P123" s="79">
        <v>6</v>
      </c>
      <c r="Q123" s="79">
        <v>6</v>
      </c>
      <c r="R123" s="79">
        <v>6</v>
      </c>
      <c r="S123" s="126"/>
    </row>
    <row r="124" spans="1:19" ht="18" customHeight="1" x14ac:dyDescent="0.2">
      <c r="A124" s="53"/>
      <c r="B124" s="325"/>
      <c r="C124" s="224"/>
      <c r="D124" s="232"/>
      <c r="E124" s="232"/>
      <c r="F124" s="349"/>
      <c r="G124" s="242"/>
      <c r="H124" s="243"/>
      <c r="I124" s="243"/>
      <c r="J124" s="243"/>
      <c r="K124" s="243"/>
      <c r="L124" s="316"/>
      <c r="M124" s="64" t="s">
        <v>104</v>
      </c>
      <c r="N124" s="65" t="s">
        <v>105</v>
      </c>
      <c r="O124" s="8" t="s">
        <v>18</v>
      </c>
      <c r="P124" s="79">
        <v>20</v>
      </c>
      <c r="Q124" s="79">
        <v>20</v>
      </c>
      <c r="R124" s="79">
        <v>20</v>
      </c>
      <c r="S124" s="126"/>
    </row>
    <row r="125" spans="1:19" ht="12.75" x14ac:dyDescent="0.2">
      <c r="A125" s="53"/>
      <c r="B125" s="325"/>
      <c r="C125" s="275" t="s">
        <v>0</v>
      </c>
      <c r="D125" s="31">
        <v>188714469</v>
      </c>
      <c r="E125" s="32" t="s">
        <v>20</v>
      </c>
      <c r="F125" s="31" t="s">
        <v>57</v>
      </c>
      <c r="G125" s="92">
        <v>30</v>
      </c>
      <c r="H125" s="92"/>
      <c r="I125" s="185">
        <v>33</v>
      </c>
      <c r="J125" s="92">
        <v>35</v>
      </c>
      <c r="K125" s="91">
        <v>35</v>
      </c>
      <c r="L125" s="31" t="s">
        <v>57</v>
      </c>
      <c r="M125" s="33"/>
      <c r="N125" s="33"/>
      <c r="O125" s="26"/>
      <c r="P125" s="76"/>
      <c r="Q125" s="76"/>
      <c r="R125" s="76"/>
      <c r="S125" s="127"/>
    </row>
    <row r="126" spans="1:19" ht="18" customHeight="1" x14ac:dyDescent="0.2">
      <c r="A126" s="53"/>
      <c r="B126" s="325"/>
      <c r="C126" s="275"/>
      <c r="D126" s="212" t="s">
        <v>56</v>
      </c>
      <c r="E126" s="213"/>
      <c r="F126" s="213"/>
      <c r="G126" s="34">
        <f t="shared" ref="G126:K126" si="64">SUM(G125:G125)</f>
        <v>30</v>
      </c>
      <c r="H126" s="34">
        <f t="shared" si="64"/>
        <v>0</v>
      </c>
      <c r="I126" s="186">
        <f t="shared" si="64"/>
        <v>33</v>
      </c>
      <c r="J126" s="34">
        <f t="shared" si="64"/>
        <v>35</v>
      </c>
      <c r="K126" s="34">
        <f t="shared" si="64"/>
        <v>35</v>
      </c>
      <c r="L126" s="47" t="s">
        <v>57</v>
      </c>
      <c r="M126" s="35" t="s">
        <v>57</v>
      </c>
      <c r="N126" s="35" t="s">
        <v>57</v>
      </c>
      <c r="O126" s="35" t="s">
        <v>57</v>
      </c>
      <c r="P126" s="35" t="s">
        <v>57</v>
      </c>
      <c r="Q126" s="35" t="s">
        <v>57</v>
      </c>
      <c r="R126" s="35" t="s">
        <v>57</v>
      </c>
      <c r="S126" s="201">
        <f>(I126-G126)/G126</f>
        <v>0.1</v>
      </c>
    </row>
    <row r="127" spans="1:19" ht="18" customHeight="1" x14ac:dyDescent="0.2">
      <c r="A127" s="59"/>
      <c r="B127" s="48" t="s">
        <v>51</v>
      </c>
      <c r="C127" s="277" t="s">
        <v>2</v>
      </c>
      <c r="D127" s="277"/>
      <c r="E127" s="277"/>
      <c r="F127" s="267"/>
      <c r="G127" s="66">
        <f t="shared" ref="G127:K127" si="65">G126</f>
        <v>30</v>
      </c>
      <c r="H127" s="66">
        <f t="shared" si="65"/>
        <v>0</v>
      </c>
      <c r="I127" s="191">
        <f t="shared" si="65"/>
        <v>33</v>
      </c>
      <c r="J127" s="66">
        <f t="shared" si="65"/>
        <v>35</v>
      </c>
      <c r="K127" s="66">
        <f t="shared" si="65"/>
        <v>35</v>
      </c>
      <c r="L127" s="50" t="s">
        <v>57</v>
      </c>
      <c r="M127" s="50" t="s">
        <v>57</v>
      </c>
      <c r="N127" s="50" t="s">
        <v>57</v>
      </c>
      <c r="O127" s="50" t="s">
        <v>57</v>
      </c>
      <c r="P127" s="50" t="s">
        <v>57</v>
      </c>
      <c r="Q127" s="50" t="s">
        <v>57</v>
      </c>
      <c r="R127" s="50" t="s">
        <v>57</v>
      </c>
      <c r="S127" s="126"/>
    </row>
    <row r="128" spans="1:19" ht="57.75" customHeight="1" x14ac:dyDescent="0.2">
      <c r="A128" s="51" t="s">
        <v>0</v>
      </c>
      <c r="B128" s="289" t="s">
        <v>60</v>
      </c>
      <c r="C128" s="345" t="s">
        <v>99</v>
      </c>
      <c r="D128" s="345"/>
      <c r="E128" s="345"/>
      <c r="F128" s="337" t="s">
        <v>25</v>
      </c>
      <c r="G128" s="347"/>
      <c r="H128" s="348"/>
      <c r="I128" s="348"/>
      <c r="J128" s="348"/>
      <c r="K128" s="348"/>
      <c r="L128" s="393" t="s">
        <v>244</v>
      </c>
      <c r="M128" s="29" t="s">
        <v>108</v>
      </c>
      <c r="N128" s="29" t="s">
        <v>107</v>
      </c>
      <c r="O128" s="5" t="s">
        <v>17</v>
      </c>
      <c r="P128" s="75">
        <v>5</v>
      </c>
      <c r="Q128" s="75">
        <v>5</v>
      </c>
      <c r="R128" s="75">
        <v>1</v>
      </c>
      <c r="S128" s="126"/>
    </row>
    <row r="129" spans="1:19" ht="35.450000000000003" customHeight="1" x14ac:dyDescent="0.2">
      <c r="A129" s="53"/>
      <c r="B129" s="290"/>
      <c r="C129" s="346"/>
      <c r="D129" s="346"/>
      <c r="E129" s="346"/>
      <c r="F129" s="337"/>
      <c r="G129" s="306"/>
      <c r="H129" s="307"/>
      <c r="I129" s="307"/>
      <c r="J129" s="307"/>
      <c r="K129" s="307"/>
      <c r="L129" s="394"/>
      <c r="M129" s="29" t="s">
        <v>204</v>
      </c>
      <c r="N129" s="87" t="s">
        <v>109</v>
      </c>
      <c r="O129" s="88" t="s">
        <v>18</v>
      </c>
      <c r="P129" s="80">
        <v>5</v>
      </c>
      <c r="Q129" s="80">
        <v>5</v>
      </c>
      <c r="R129" s="80">
        <v>5</v>
      </c>
      <c r="S129" s="127"/>
    </row>
    <row r="130" spans="1:19" ht="15" customHeight="1" x14ac:dyDescent="0.2">
      <c r="A130" s="53"/>
      <c r="B130" s="324" t="s">
        <v>60</v>
      </c>
      <c r="C130" s="338" t="s">
        <v>0</v>
      </c>
      <c r="D130" s="230" t="s">
        <v>100</v>
      </c>
      <c r="E130" s="217"/>
      <c r="F130" s="214" t="s">
        <v>242</v>
      </c>
      <c r="G130" s="381"/>
      <c r="H130" s="382"/>
      <c r="I130" s="382"/>
      <c r="J130" s="382"/>
      <c r="K130" s="383"/>
      <c r="L130" s="390" t="s">
        <v>244</v>
      </c>
      <c r="M130" s="172" t="s">
        <v>250</v>
      </c>
      <c r="N130" s="172" t="s">
        <v>111</v>
      </c>
      <c r="O130" s="173" t="s">
        <v>18</v>
      </c>
      <c r="P130" s="174">
        <v>20</v>
      </c>
      <c r="Q130" s="174">
        <v>20</v>
      </c>
      <c r="R130" s="174">
        <v>20</v>
      </c>
      <c r="S130" s="126"/>
    </row>
    <row r="131" spans="1:19" ht="12.75" customHeight="1" x14ac:dyDescent="0.2">
      <c r="A131" s="53"/>
      <c r="B131" s="325"/>
      <c r="C131" s="339"/>
      <c r="D131" s="317"/>
      <c r="E131" s="318"/>
      <c r="F131" s="225"/>
      <c r="G131" s="384"/>
      <c r="H131" s="385"/>
      <c r="I131" s="385"/>
      <c r="J131" s="385"/>
      <c r="K131" s="386"/>
      <c r="L131" s="391"/>
      <c r="M131" s="172" t="s">
        <v>251</v>
      </c>
      <c r="N131" s="172" t="s">
        <v>112</v>
      </c>
      <c r="O131" s="173" t="s">
        <v>18</v>
      </c>
      <c r="P131" s="174">
        <v>20</v>
      </c>
      <c r="Q131" s="174">
        <v>20</v>
      </c>
      <c r="R131" s="174">
        <v>20</v>
      </c>
      <c r="S131" s="126"/>
    </row>
    <row r="132" spans="1:19" ht="14.25" customHeight="1" x14ac:dyDescent="0.2">
      <c r="A132" s="53"/>
      <c r="B132" s="325"/>
      <c r="C132" s="339"/>
      <c r="D132" s="317"/>
      <c r="E132" s="318"/>
      <c r="F132" s="225"/>
      <c r="G132" s="384"/>
      <c r="H132" s="385"/>
      <c r="I132" s="385"/>
      <c r="J132" s="385"/>
      <c r="K132" s="386"/>
      <c r="L132" s="391"/>
      <c r="M132" s="172" t="s">
        <v>252</v>
      </c>
      <c r="N132" s="172" t="s">
        <v>160</v>
      </c>
      <c r="O132" s="173" t="s">
        <v>18</v>
      </c>
      <c r="P132" s="174">
        <v>5</v>
      </c>
      <c r="Q132" s="174">
        <v>5</v>
      </c>
      <c r="R132" s="174">
        <v>5</v>
      </c>
      <c r="S132" s="126"/>
    </row>
    <row r="133" spans="1:19" ht="15" customHeight="1" x14ac:dyDescent="0.2">
      <c r="A133" s="53"/>
      <c r="B133" s="325"/>
      <c r="C133" s="339"/>
      <c r="D133" s="317"/>
      <c r="E133" s="318"/>
      <c r="F133" s="225"/>
      <c r="G133" s="384"/>
      <c r="H133" s="385"/>
      <c r="I133" s="385"/>
      <c r="J133" s="385"/>
      <c r="K133" s="386"/>
      <c r="L133" s="391"/>
      <c r="M133" s="172" t="s">
        <v>253</v>
      </c>
      <c r="N133" s="172" t="s">
        <v>110</v>
      </c>
      <c r="O133" s="173" t="s">
        <v>18</v>
      </c>
      <c r="P133" s="174">
        <v>5</v>
      </c>
      <c r="Q133" s="174">
        <v>5</v>
      </c>
      <c r="R133" s="174">
        <v>5</v>
      </c>
      <c r="S133" s="126"/>
    </row>
    <row r="134" spans="1:19" ht="12.75" customHeight="1" x14ac:dyDescent="0.2">
      <c r="A134" s="53"/>
      <c r="B134" s="325"/>
      <c r="C134" s="340"/>
      <c r="D134" s="233"/>
      <c r="E134" s="219"/>
      <c r="F134" s="215"/>
      <c r="G134" s="387"/>
      <c r="H134" s="388"/>
      <c r="I134" s="388"/>
      <c r="J134" s="388"/>
      <c r="K134" s="389"/>
      <c r="L134" s="392"/>
      <c r="M134" s="172" t="s">
        <v>254</v>
      </c>
      <c r="N134" s="172" t="s">
        <v>243</v>
      </c>
      <c r="O134" s="173" t="s">
        <v>18</v>
      </c>
      <c r="P134" s="174">
        <v>1</v>
      </c>
      <c r="Q134" s="174">
        <v>1</v>
      </c>
      <c r="R134" s="174">
        <v>1</v>
      </c>
      <c r="S134" s="126"/>
    </row>
    <row r="135" spans="1:19" ht="12.75" x14ac:dyDescent="0.2">
      <c r="A135" s="53"/>
      <c r="B135" s="325"/>
      <c r="C135" s="275" t="s">
        <v>0</v>
      </c>
      <c r="D135" s="31">
        <v>188714469</v>
      </c>
      <c r="E135" s="32" t="s">
        <v>20</v>
      </c>
      <c r="F135" s="31" t="s">
        <v>57</v>
      </c>
      <c r="G135" s="92">
        <v>72.400000000000006</v>
      </c>
      <c r="H135" s="92"/>
      <c r="I135" s="185">
        <f>10+1.5</f>
        <v>11.5</v>
      </c>
      <c r="J135" s="92">
        <v>11</v>
      </c>
      <c r="K135" s="91">
        <v>12.1</v>
      </c>
      <c r="L135" s="31" t="s">
        <v>57</v>
      </c>
      <c r="M135" s="33"/>
      <c r="N135" s="33"/>
      <c r="O135" s="26"/>
      <c r="P135" s="76"/>
      <c r="Q135" s="76"/>
      <c r="R135" s="76"/>
      <c r="S135" s="127"/>
    </row>
    <row r="136" spans="1:19" ht="18" customHeight="1" x14ac:dyDescent="0.2">
      <c r="A136" s="53"/>
      <c r="B136" s="325"/>
      <c r="C136" s="275"/>
      <c r="D136" s="212" t="s">
        <v>56</v>
      </c>
      <c r="E136" s="213"/>
      <c r="F136" s="213"/>
      <c r="G136" s="34">
        <f t="shared" ref="G136:K136" si="66">SUM(G135:G135)</f>
        <v>72.400000000000006</v>
      </c>
      <c r="H136" s="34">
        <f t="shared" si="66"/>
        <v>0</v>
      </c>
      <c r="I136" s="186">
        <f t="shared" si="66"/>
        <v>11.5</v>
      </c>
      <c r="J136" s="34">
        <f t="shared" si="66"/>
        <v>11</v>
      </c>
      <c r="K136" s="34">
        <f t="shared" si="66"/>
        <v>12.1</v>
      </c>
      <c r="L136" s="47" t="s">
        <v>57</v>
      </c>
      <c r="M136" s="35" t="s">
        <v>57</v>
      </c>
      <c r="N136" s="35" t="s">
        <v>57</v>
      </c>
      <c r="O136" s="35" t="s">
        <v>57</v>
      </c>
      <c r="P136" s="35" t="s">
        <v>57</v>
      </c>
      <c r="Q136" s="35" t="s">
        <v>57</v>
      </c>
      <c r="R136" s="35" t="s">
        <v>57</v>
      </c>
      <c r="S136" s="200">
        <f>(I136-G136)/G136</f>
        <v>-0.84116022099447518</v>
      </c>
    </row>
    <row r="137" spans="1:19" ht="18" customHeight="1" x14ac:dyDescent="0.2">
      <c r="A137" s="59"/>
      <c r="B137" s="48" t="s">
        <v>60</v>
      </c>
      <c r="C137" s="277" t="s">
        <v>2</v>
      </c>
      <c r="D137" s="277"/>
      <c r="E137" s="277"/>
      <c r="F137" s="277"/>
      <c r="G137" s="66">
        <f t="shared" ref="G137" si="67">G136</f>
        <v>72.400000000000006</v>
      </c>
      <c r="H137" s="66">
        <f t="shared" ref="H137:K137" si="68">H136</f>
        <v>0</v>
      </c>
      <c r="I137" s="191">
        <f t="shared" si="68"/>
        <v>11.5</v>
      </c>
      <c r="J137" s="66">
        <f t="shared" si="68"/>
        <v>11</v>
      </c>
      <c r="K137" s="66">
        <f t="shared" si="68"/>
        <v>12.1</v>
      </c>
      <c r="L137" s="50" t="s">
        <v>57</v>
      </c>
      <c r="M137" s="50" t="s">
        <v>57</v>
      </c>
      <c r="N137" s="50" t="s">
        <v>57</v>
      </c>
      <c r="O137" s="50" t="s">
        <v>57</v>
      </c>
      <c r="P137" s="50" t="s">
        <v>57</v>
      </c>
      <c r="Q137" s="50" t="s">
        <v>57</v>
      </c>
      <c r="R137" s="50" t="s">
        <v>57</v>
      </c>
      <c r="S137" s="126"/>
    </row>
    <row r="138" spans="1:19" ht="18" customHeight="1" x14ac:dyDescent="0.2">
      <c r="A138" s="67" t="s">
        <v>0</v>
      </c>
      <c r="B138" s="283" t="s">
        <v>11</v>
      </c>
      <c r="C138" s="273"/>
      <c r="D138" s="273"/>
      <c r="E138" s="273"/>
      <c r="F138" s="273"/>
      <c r="G138" s="68">
        <f>G52+G109+G121+G137+G127</f>
        <v>12148.126000000002</v>
      </c>
      <c r="H138" s="68">
        <f>H52+H109+H121+H137+H127</f>
        <v>0</v>
      </c>
      <c r="I138" s="192">
        <f>I52+I109+I121+I137+I127</f>
        <v>13607.721</v>
      </c>
      <c r="J138" s="68">
        <f>J52+J109+J121+J137+J127</f>
        <v>12515.186</v>
      </c>
      <c r="K138" s="68">
        <f>K52+K109+K121+K137+K127</f>
        <v>13129.414999999999</v>
      </c>
      <c r="L138" s="112" t="s">
        <v>57</v>
      </c>
      <c r="M138" s="112" t="s">
        <v>57</v>
      </c>
      <c r="N138" s="112" t="s">
        <v>57</v>
      </c>
      <c r="O138" s="112" t="s">
        <v>57</v>
      </c>
      <c r="P138" s="112" t="s">
        <v>57</v>
      </c>
      <c r="Q138" s="112" t="s">
        <v>57</v>
      </c>
      <c r="R138" s="112" t="s">
        <v>57</v>
      </c>
      <c r="S138" s="126"/>
    </row>
    <row r="139" spans="1:19" ht="18.75" customHeight="1" x14ac:dyDescent="0.2">
      <c r="A139" s="28" t="s">
        <v>16</v>
      </c>
      <c r="B139" s="351" t="s">
        <v>207</v>
      </c>
      <c r="C139" s="351"/>
      <c r="D139" s="351"/>
      <c r="E139" s="351"/>
      <c r="F139" s="351"/>
      <c r="G139" s="351"/>
      <c r="H139" s="351"/>
      <c r="I139" s="351"/>
      <c r="J139" s="351"/>
      <c r="K139" s="351"/>
      <c r="L139" s="351"/>
      <c r="M139" s="351"/>
      <c r="N139" s="351"/>
      <c r="O139" s="351"/>
      <c r="P139" s="351"/>
      <c r="Q139" s="351"/>
      <c r="R139" s="352"/>
      <c r="S139" s="126"/>
    </row>
    <row r="140" spans="1:19" ht="29.45" customHeight="1" x14ac:dyDescent="0.2">
      <c r="A140" s="51" t="s">
        <v>16</v>
      </c>
      <c r="B140" s="69" t="s">
        <v>0</v>
      </c>
      <c r="C140" s="343" t="s">
        <v>231</v>
      </c>
      <c r="D140" s="343"/>
      <c r="E140" s="343"/>
      <c r="F140" s="111" t="s">
        <v>218</v>
      </c>
      <c r="G140" s="341"/>
      <c r="H140" s="342"/>
      <c r="I140" s="342"/>
      <c r="J140" s="342"/>
      <c r="K140" s="342"/>
      <c r="L140" s="116" t="s">
        <v>57</v>
      </c>
      <c r="M140" s="29" t="s">
        <v>113</v>
      </c>
      <c r="N140" s="29" t="s">
        <v>228</v>
      </c>
      <c r="O140" s="5" t="s">
        <v>17</v>
      </c>
      <c r="P140" s="75">
        <v>90</v>
      </c>
      <c r="Q140" s="75">
        <v>90</v>
      </c>
      <c r="R140" s="75">
        <v>90</v>
      </c>
      <c r="S140" s="126"/>
    </row>
    <row r="141" spans="1:19" ht="13.5" x14ac:dyDescent="0.2">
      <c r="A141" s="284" t="s">
        <v>16</v>
      </c>
      <c r="B141" s="322" t="s">
        <v>0</v>
      </c>
      <c r="C141" s="120" t="s">
        <v>0</v>
      </c>
      <c r="D141" s="321" t="s">
        <v>229</v>
      </c>
      <c r="E141" s="334"/>
      <c r="F141" s="63" t="s">
        <v>226</v>
      </c>
      <c r="G141" s="236"/>
      <c r="H141" s="237"/>
      <c r="I141" s="237"/>
      <c r="J141" s="237"/>
      <c r="K141" s="237"/>
      <c r="L141" s="31" t="s">
        <v>57</v>
      </c>
      <c r="M141" s="30" t="s">
        <v>114</v>
      </c>
      <c r="N141" s="83" t="s">
        <v>230</v>
      </c>
      <c r="O141" s="4" t="s">
        <v>18</v>
      </c>
      <c r="P141" s="27">
        <v>2</v>
      </c>
      <c r="Q141" s="27">
        <v>2</v>
      </c>
      <c r="R141" s="27">
        <v>2</v>
      </c>
      <c r="S141" s="126"/>
    </row>
    <row r="142" spans="1:19" ht="12.75" x14ac:dyDescent="0.2">
      <c r="A142" s="285"/>
      <c r="B142" s="323"/>
      <c r="C142" s="275" t="s">
        <v>0</v>
      </c>
      <c r="D142" s="31" t="s">
        <v>19</v>
      </c>
      <c r="E142" s="32" t="s">
        <v>20</v>
      </c>
      <c r="F142" s="31" t="s">
        <v>57</v>
      </c>
      <c r="G142" s="92"/>
      <c r="H142" s="92"/>
      <c r="I142" s="185"/>
      <c r="J142" s="92"/>
      <c r="K142" s="91"/>
      <c r="L142" s="31" t="s">
        <v>57</v>
      </c>
      <c r="M142" s="33"/>
      <c r="N142" s="33"/>
      <c r="O142" s="26"/>
      <c r="P142" s="76"/>
      <c r="Q142" s="76"/>
      <c r="R142" s="76"/>
      <c r="S142" s="127"/>
    </row>
    <row r="143" spans="1:19" ht="18" customHeight="1" x14ac:dyDescent="0.2">
      <c r="A143" s="285"/>
      <c r="B143" s="323"/>
      <c r="C143" s="275"/>
      <c r="D143" s="252" t="s">
        <v>56</v>
      </c>
      <c r="E143" s="253"/>
      <c r="F143" s="213"/>
      <c r="G143" s="34">
        <f t="shared" ref="G143:K143" si="69">SUM(G142:G142)</f>
        <v>0</v>
      </c>
      <c r="H143" s="34">
        <f t="shared" si="69"/>
        <v>0</v>
      </c>
      <c r="I143" s="186">
        <f t="shared" si="69"/>
        <v>0</v>
      </c>
      <c r="J143" s="34">
        <f t="shared" si="69"/>
        <v>0</v>
      </c>
      <c r="K143" s="34">
        <f t="shared" si="69"/>
        <v>0</v>
      </c>
      <c r="L143" s="47" t="s">
        <v>57</v>
      </c>
      <c r="M143" s="35" t="s">
        <v>57</v>
      </c>
      <c r="N143" s="35" t="s">
        <v>57</v>
      </c>
      <c r="O143" s="35" t="s">
        <v>57</v>
      </c>
      <c r="P143" s="35" t="s">
        <v>57</v>
      </c>
      <c r="Q143" s="35" t="s">
        <v>57</v>
      </c>
      <c r="R143" s="35" t="s">
        <v>57</v>
      </c>
      <c r="S143" s="128" t="s">
        <v>227</v>
      </c>
    </row>
    <row r="144" spans="1:19" ht="27" customHeight="1" x14ac:dyDescent="0.2">
      <c r="A144" s="285"/>
      <c r="B144" s="323"/>
      <c r="C144" s="54" t="s">
        <v>16</v>
      </c>
      <c r="D144" s="287" t="s">
        <v>208</v>
      </c>
      <c r="E144" s="288"/>
      <c r="F144" s="118" t="s">
        <v>226</v>
      </c>
      <c r="G144" s="236"/>
      <c r="H144" s="237"/>
      <c r="I144" s="237"/>
      <c r="J144" s="237"/>
      <c r="K144" s="237"/>
      <c r="L144" s="31" t="s">
        <v>57</v>
      </c>
      <c r="M144" s="30" t="s">
        <v>115</v>
      </c>
      <c r="N144" s="36" t="s">
        <v>159</v>
      </c>
      <c r="O144" s="4" t="s">
        <v>18</v>
      </c>
      <c r="P144" s="109">
        <v>1</v>
      </c>
      <c r="Q144" s="109">
        <v>1</v>
      </c>
      <c r="R144" s="81">
        <v>1</v>
      </c>
      <c r="S144" s="126"/>
    </row>
    <row r="145" spans="1:19" ht="12.75" x14ac:dyDescent="0.2">
      <c r="A145" s="285"/>
      <c r="B145" s="323"/>
      <c r="C145" s="210" t="s">
        <v>16</v>
      </c>
      <c r="D145" s="57">
        <v>188714469</v>
      </c>
      <c r="E145" s="117" t="s">
        <v>20</v>
      </c>
      <c r="F145" s="31" t="s">
        <v>57</v>
      </c>
      <c r="G145" s="92"/>
      <c r="H145" s="92"/>
      <c r="I145" s="185"/>
      <c r="J145" s="92"/>
      <c r="K145" s="91"/>
      <c r="L145" s="31" t="s">
        <v>57</v>
      </c>
      <c r="M145" s="33"/>
      <c r="N145" s="33"/>
      <c r="O145" s="26"/>
      <c r="P145" s="76"/>
      <c r="Q145" s="76"/>
      <c r="R145" s="76"/>
      <c r="S145" s="127"/>
    </row>
    <row r="146" spans="1:19" ht="18" customHeight="1" x14ac:dyDescent="0.2">
      <c r="A146" s="285"/>
      <c r="B146" s="323"/>
      <c r="C146" s="211"/>
      <c r="D146" s="212" t="s">
        <v>56</v>
      </c>
      <c r="E146" s="213"/>
      <c r="F146" s="278"/>
      <c r="G146" s="34">
        <f t="shared" ref="G146:K146" si="70">SUM(G145:G145)</f>
        <v>0</v>
      </c>
      <c r="H146" s="34">
        <f t="shared" si="70"/>
        <v>0</v>
      </c>
      <c r="I146" s="186">
        <f t="shared" si="70"/>
        <v>0</v>
      </c>
      <c r="J146" s="34">
        <f t="shared" si="70"/>
        <v>0</v>
      </c>
      <c r="K146" s="34">
        <f t="shared" si="70"/>
        <v>0</v>
      </c>
      <c r="L146" s="47" t="s">
        <v>57</v>
      </c>
      <c r="M146" s="35" t="s">
        <v>57</v>
      </c>
      <c r="N146" s="35" t="s">
        <v>57</v>
      </c>
      <c r="O146" s="35" t="s">
        <v>57</v>
      </c>
      <c r="P146" s="35" t="s">
        <v>57</v>
      </c>
      <c r="Q146" s="35" t="s">
        <v>57</v>
      </c>
      <c r="R146" s="35" t="s">
        <v>57</v>
      </c>
      <c r="S146" s="128" t="s">
        <v>227</v>
      </c>
    </row>
    <row r="147" spans="1:19" ht="12.2" customHeight="1" x14ac:dyDescent="0.2">
      <c r="A147" s="285"/>
      <c r="B147" s="323"/>
      <c r="C147" s="354" t="s">
        <v>35</v>
      </c>
      <c r="D147" s="321" t="s">
        <v>215</v>
      </c>
      <c r="E147" s="334"/>
      <c r="F147" s="226" t="s">
        <v>39</v>
      </c>
      <c r="G147" s="246"/>
      <c r="H147" s="247"/>
      <c r="I147" s="247"/>
      <c r="J147" s="247"/>
      <c r="K147" s="247"/>
      <c r="L147" s="311" t="s">
        <v>57</v>
      </c>
      <c r="M147" s="30" t="s">
        <v>209</v>
      </c>
      <c r="N147" s="55" t="s">
        <v>219</v>
      </c>
      <c r="O147" s="4" t="s">
        <v>18</v>
      </c>
      <c r="P147" s="27">
        <v>1</v>
      </c>
      <c r="Q147" s="27">
        <v>1</v>
      </c>
      <c r="R147" s="27">
        <v>1</v>
      </c>
      <c r="S147" s="126"/>
    </row>
    <row r="148" spans="1:19" ht="12.2" customHeight="1" x14ac:dyDescent="0.2">
      <c r="A148" s="285"/>
      <c r="B148" s="323"/>
      <c r="C148" s="355"/>
      <c r="D148" s="356"/>
      <c r="E148" s="336"/>
      <c r="F148" s="227"/>
      <c r="G148" s="248"/>
      <c r="H148" s="249"/>
      <c r="I148" s="249"/>
      <c r="J148" s="249"/>
      <c r="K148" s="249"/>
      <c r="L148" s="312"/>
      <c r="M148" s="30" t="s">
        <v>216</v>
      </c>
      <c r="N148" s="55" t="s">
        <v>220</v>
      </c>
      <c r="O148" s="4" t="s">
        <v>18</v>
      </c>
      <c r="P148" s="27">
        <v>1</v>
      </c>
      <c r="Q148" s="27">
        <v>1</v>
      </c>
      <c r="R148" s="27">
        <v>1</v>
      </c>
      <c r="S148" s="126"/>
    </row>
    <row r="149" spans="1:19" ht="12.75" x14ac:dyDescent="0.2">
      <c r="A149" s="285"/>
      <c r="B149" s="323"/>
      <c r="C149" s="353" t="s">
        <v>35</v>
      </c>
      <c r="D149" s="57">
        <v>188714469</v>
      </c>
      <c r="E149" s="58" t="s">
        <v>20</v>
      </c>
      <c r="F149" s="47" t="s">
        <v>57</v>
      </c>
      <c r="G149" s="92">
        <v>1</v>
      </c>
      <c r="H149" s="92"/>
      <c r="I149" s="185">
        <v>1</v>
      </c>
      <c r="J149" s="92">
        <v>1.1000000000000001</v>
      </c>
      <c r="K149" s="91">
        <v>1.2</v>
      </c>
      <c r="L149" s="31" t="s">
        <v>57</v>
      </c>
      <c r="M149" s="33"/>
      <c r="N149" s="33"/>
      <c r="O149" s="26"/>
      <c r="P149" s="76"/>
      <c r="Q149" s="76"/>
      <c r="R149" s="76"/>
      <c r="S149" s="127"/>
    </row>
    <row r="150" spans="1:19" ht="18" customHeight="1" x14ac:dyDescent="0.2">
      <c r="A150" s="285"/>
      <c r="B150" s="350"/>
      <c r="C150" s="353"/>
      <c r="D150" s="212" t="s">
        <v>56</v>
      </c>
      <c r="E150" s="213"/>
      <c r="F150" s="213"/>
      <c r="G150" s="34">
        <f t="shared" ref="G150:K150" si="71">SUM(G149:G149)</f>
        <v>1</v>
      </c>
      <c r="H150" s="34">
        <f t="shared" si="71"/>
        <v>0</v>
      </c>
      <c r="I150" s="186">
        <f t="shared" si="71"/>
        <v>1</v>
      </c>
      <c r="J150" s="34">
        <f t="shared" si="71"/>
        <v>1.1000000000000001</v>
      </c>
      <c r="K150" s="34">
        <f t="shared" si="71"/>
        <v>1.2</v>
      </c>
      <c r="L150" s="47" t="s">
        <v>57</v>
      </c>
      <c r="M150" s="35" t="s">
        <v>57</v>
      </c>
      <c r="N150" s="35" t="s">
        <v>57</v>
      </c>
      <c r="O150" s="35" t="s">
        <v>57</v>
      </c>
      <c r="P150" s="35" t="s">
        <v>57</v>
      </c>
      <c r="Q150" s="35" t="s">
        <v>57</v>
      </c>
      <c r="R150" s="35" t="s">
        <v>57</v>
      </c>
      <c r="S150" s="200">
        <f>(I149-G149)/147</f>
        <v>0</v>
      </c>
    </row>
    <row r="151" spans="1:19" ht="18" customHeight="1" x14ac:dyDescent="0.2">
      <c r="A151" s="286"/>
      <c r="B151" s="70" t="s">
        <v>0</v>
      </c>
      <c r="C151" s="276" t="s">
        <v>2</v>
      </c>
      <c r="D151" s="277"/>
      <c r="E151" s="277"/>
      <c r="F151" s="277"/>
      <c r="G151" s="66">
        <f>G143+G146+G150</f>
        <v>1</v>
      </c>
      <c r="H151" s="66">
        <f>H143+H146+H150</f>
        <v>0</v>
      </c>
      <c r="I151" s="191">
        <f>I143+I146+I150</f>
        <v>1</v>
      </c>
      <c r="J151" s="66">
        <f>J143+J146+J150</f>
        <v>1.1000000000000001</v>
      </c>
      <c r="K151" s="66">
        <f>K143+K146+K150</f>
        <v>1.2</v>
      </c>
      <c r="L151" s="50" t="s">
        <v>57</v>
      </c>
      <c r="M151" s="50" t="s">
        <v>57</v>
      </c>
      <c r="N151" s="50" t="s">
        <v>57</v>
      </c>
      <c r="O151" s="50" t="s">
        <v>57</v>
      </c>
      <c r="P151" s="50" t="s">
        <v>57</v>
      </c>
      <c r="Q151" s="50" t="s">
        <v>57</v>
      </c>
      <c r="R151" s="50" t="s">
        <v>57</v>
      </c>
      <c r="S151" s="126"/>
    </row>
    <row r="152" spans="1:19" ht="18" customHeight="1" x14ac:dyDescent="0.2">
      <c r="A152" s="67" t="s">
        <v>16</v>
      </c>
      <c r="B152" s="272" t="s">
        <v>11</v>
      </c>
      <c r="C152" s="273"/>
      <c r="D152" s="273"/>
      <c r="E152" s="273"/>
      <c r="F152" s="273"/>
      <c r="G152" s="68">
        <f>G151</f>
        <v>1</v>
      </c>
      <c r="H152" s="68">
        <f t="shared" ref="H152:K152" si="72">H151</f>
        <v>0</v>
      </c>
      <c r="I152" s="192">
        <f t="shared" si="72"/>
        <v>1</v>
      </c>
      <c r="J152" s="68">
        <f t="shared" si="72"/>
        <v>1.1000000000000001</v>
      </c>
      <c r="K152" s="68">
        <f t="shared" si="72"/>
        <v>1.2</v>
      </c>
      <c r="L152" s="112" t="s">
        <v>57</v>
      </c>
      <c r="M152" s="112" t="s">
        <v>57</v>
      </c>
      <c r="N152" s="112" t="s">
        <v>57</v>
      </c>
      <c r="O152" s="112" t="s">
        <v>57</v>
      </c>
      <c r="P152" s="112" t="s">
        <v>57</v>
      </c>
      <c r="Q152" s="112" t="s">
        <v>57</v>
      </c>
      <c r="R152" s="112" t="s">
        <v>57</v>
      </c>
      <c r="S152" s="126"/>
    </row>
    <row r="153" spans="1:19" ht="18" customHeight="1" x14ac:dyDescent="0.2">
      <c r="A153" s="281" t="s">
        <v>3</v>
      </c>
      <c r="B153" s="282"/>
      <c r="C153" s="282"/>
      <c r="D153" s="282"/>
      <c r="E153" s="282"/>
      <c r="F153" s="282"/>
      <c r="G153" s="71">
        <f>G138+G152</f>
        <v>12149.126000000002</v>
      </c>
      <c r="H153" s="71">
        <f>H138+H152</f>
        <v>0</v>
      </c>
      <c r="I153" s="193">
        <f>I138+I152</f>
        <v>13608.721</v>
      </c>
      <c r="J153" s="71">
        <f>J138+J152</f>
        <v>12516.286</v>
      </c>
      <c r="K153" s="71">
        <f>K138+K152</f>
        <v>13130.615</v>
      </c>
      <c r="L153" s="113" t="s">
        <v>57</v>
      </c>
      <c r="M153" s="113" t="s">
        <v>57</v>
      </c>
      <c r="N153" s="113" t="s">
        <v>57</v>
      </c>
      <c r="O153" s="113" t="s">
        <v>57</v>
      </c>
      <c r="P153" s="113" t="s">
        <v>57</v>
      </c>
      <c r="Q153" s="113" t="s">
        <v>57</v>
      </c>
      <c r="R153" s="113" t="s">
        <v>57</v>
      </c>
      <c r="S153" s="126"/>
    </row>
    <row r="154" spans="1:19" ht="18" customHeight="1" x14ac:dyDescent="0.2">
      <c r="A154" s="72" t="s">
        <v>151</v>
      </c>
    </row>
    <row r="156" spans="1:19" ht="18" customHeight="1" thickBot="1" x14ac:dyDescent="0.25">
      <c r="A156" s="280" t="s">
        <v>5</v>
      </c>
      <c r="B156" s="280"/>
      <c r="C156" s="280"/>
      <c r="D156" s="280"/>
      <c r="E156" s="280"/>
      <c r="F156" s="280"/>
      <c r="G156" s="280"/>
      <c r="H156" s="280"/>
      <c r="I156" s="280"/>
      <c r="J156" s="280"/>
      <c r="K156" s="280"/>
      <c r="S156" s="125"/>
    </row>
    <row r="157" spans="1:19" ht="25.5" x14ac:dyDescent="0.2">
      <c r="A157" s="268" t="s">
        <v>6</v>
      </c>
      <c r="B157" s="269"/>
      <c r="C157" s="269"/>
      <c r="D157" s="73" t="s">
        <v>27</v>
      </c>
      <c r="E157" s="73" t="s">
        <v>20</v>
      </c>
      <c r="F157" s="89"/>
      <c r="G157" s="96">
        <f>G19+G25+G32+G40+G45+G50+G82+G112+G115+G118+G125+G135+G142+G146+G149+G119</f>
        <v>10452.199999999999</v>
      </c>
      <c r="H157" s="96">
        <f t="shared" ref="H157:K157" si="73">H19+H25+H32+H40+H45+H50+H82+H112+H115+H118+H125+H135+H142+H146+H149+H119</f>
        <v>0</v>
      </c>
      <c r="I157" s="96">
        <f t="shared" si="73"/>
        <v>11737.7</v>
      </c>
      <c r="J157" s="96">
        <f t="shared" si="73"/>
        <v>10587.7</v>
      </c>
      <c r="K157" s="96">
        <f t="shared" si="73"/>
        <v>11053.6</v>
      </c>
    </row>
    <row r="158" spans="1:19" ht="63.75" hidden="1" x14ac:dyDescent="0.2">
      <c r="A158" s="270"/>
      <c r="B158" s="271"/>
      <c r="C158" s="271"/>
      <c r="D158" s="74" t="s">
        <v>211</v>
      </c>
      <c r="E158" s="74" t="s">
        <v>21</v>
      </c>
      <c r="F158" s="119"/>
      <c r="G158" s="147"/>
      <c r="H158" s="147"/>
      <c r="I158" s="194"/>
      <c r="J158" s="147"/>
      <c r="K158" s="121"/>
    </row>
    <row r="159" spans="1:19" ht="38.25" x14ac:dyDescent="0.2">
      <c r="A159" s="270"/>
      <c r="B159" s="271"/>
      <c r="C159" s="271"/>
      <c r="D159" s="74" t="s">
        <v>210</v>
      </c>
      <c r="E159" s="74" t="s">
        <v>22</v>
      </c>
      <c r="F159" s="119"/>
      <c r="G159" s="34">
        <f>G20+G47+G55+G58+G61+G66+G69+G72+G75+G83+G86+G89+G94+G97+G100+G103+G107</f>
        <v>1485.7260000000001</v>
      </c>
      <c r="H159" s="34">
        <f>H20+H47+H55+H58+H61+H66+H69+H72+H75+H83+H86+H89+H94+H97+H100+H103+H107</f>
        <v>0</v>
      </c>
      <c r="I159" s="34">
        <f>I20+I47+I55+I58+I61+I66+I69+I72+I75+I83+I86+I89+I94+I97+I100+I103+I107</f>
        <v>1664.9209999999998</v>
      </c>
      <c r="J159" s="34">
        <f>J20+J47+J55+J58+J61+J66+J69+J72+J75+J83+J86+J89+J94+J97+J100+J103+J107</f>
        <v>1705.3860000000002</v>
      </c>
      <c r="K159" s="122">
        <f>K20+K47+K55+K58+K61+K66+K69+K72+K75+K83+K86+K89+K94+K97+K100+K103+K107</f>
        <v>1831.5150000000001</v>
      </c>
    </row>
    <row r="160" spans="1:19" ht="38.25" x14ac:dyDescent="0.2">
      <c r="A160" s="270"/>
      <c r="B160" s="271"/>
      <c r="C160" s="271"/>
      <c r="D160" s="74" t="s">
        <v>30</v>
      </c>
      <c r="E160" s="74" t="s">
        <v>23</v>
      </c>
      <c r="F160" s="119"/>
      <c r="G160" s="34">
        <f>G26+G41+G46</f>
        <v>211.20000000000002</v>
      </c>
      <c r="H160" s="34">
        <f>H26+H41+H46</f>
        <v>0</v>
      </c>
      <c r="I160" s="186">
        <f>I26+I41+I46</f>
        <v>206.1</v>
      </c>
      <c r="J160" s="34">
        <f>J26+J41+J46</f>
        <v>223.20000000000002</v>
      </c>
      <c r="K160" s="122">
        <f>K26+K41+K46</f>
        <v>245.5</v>
      </c>
    </row>
    <row r="161" spans="1:11" ht="76.5" hidden="1" x14ac:dyDescent="0.2">
      <c r="A161" s="270"/>
      <c r="B161" s="271"/>
      <c r="C161" s="271"/>
      <c r="D161" s="74" t="s">
        <v>31</v>
      </c>
      <c r="E161" s="74" t="s">
        <v>24</v>
      </c>
      <c r="F161" s="119"/>
      <c r="G161" s="147"/>
      <c r="H161" s="147"/>
      <c r="I161" s="194"/>
      <c r="J161" s="147"/>
      <c r="K161" s="121"/>
    </row>
    <row r="162" spans="1:11" ht="12.75" hidden="1" x14ac:dyDescent="0.2">
      <c r="A162" s="270"/>
      <c r="B162" s="271"/>
      <c r="C162" s="271"/>
      <c r="D162" s="74" t="s">
        <v>32</v>
      </c>
      <c r="E162" s="74" t="s">
        <v>25</v>
      </c>
      <c r="F162" s="119"/>
      <c r="G162" s="147"/>
      <c r="H162" s="147"/>
      <c r="I162" s="194"/>
      <c r="J162" s="147"/>
      <c r="K162" s="121"/>
    </row>
    <row r="163" spans="1:11" ht="38.25" hidden="1" x14ac:dyDescent="0.2">
      <c r="A163" s="270"/>
      <c r="B163" s="271"/>
      <c r="C163" s="271"/>
      <c r="D163" s="74" t="s">
        <v>33</v>
      </c>
      <c r="E163" s="74" t="s">
        <v>28</v>
      </c>
      <c r="F163" s="119"/>
      <c r="G163" s="147"/>
      <c r="H163" s="147"/>
      <c r="I163" s="194"/>
      <c r="J163" s="147"/>
      <c r="K163" s="121"/>
    </row>
    <row r="164" spans="1:11" ht="63.75" hidden="1" x14ac:dyDescent="0.2">
      <c r="A164" s="270"/>
      <c r="B164" s="271"/>
      <c r="C164" s="271"/>
      <c r="D164" s="74" t="s">
        <v>212</v>
      </c>
      <c r="E164" s="74" t="s">
        <v>26</v>
      </c>
      <c r="F164" s="119"/>
      <c r="G164" s="147"/>
      <c r="H164" s="147"/>
      <c r="I164" s="194"/>
      <c r="J164" s="147"/>
      <c r="K164" s="121"/>
    </row>
    <row r="165" spans="1:11" ht="12.75" hidden="1" x14ac:dyDescent="0.2">
      <c r="A165" s="270"/>
      <c r="B165" s="271"/>
      <c r="C165" s="271"/>
      <c r="D165" s="74" t="s">
        <v>34</v>
      </c>
      <c r="E165" s="74" t="s">
        <v>29</v>
      </c>
      <c r="F165" s="119"/>
      <c r="G165" s="147"/>
      <c r="H165" s="147"/>
      <c r="I165" s="194"/>
      <c r="J165" s="147"/>
      <c r="K165" s="121"/>
    </row>
    <row r="166" spans="1:11" ht="18" customHeight="1" thickBot="1" x14ac:dyDescent="0.25">
      <c r="A166" s="264" t="s">
        <v>3</v>
      </c>
      <c r="B166" s="265"/>
      <c r="C166" s="265"/>
      <c r="D166" s="265"/>
      <c r="E166" s="265"/>
      <c r="F166" s="265"/>
      <c r="G166" s="97">
        <f>SUM(G157:G165)</f>
        <v>12149.126</v>
      </c>
      <c r="H166" s="97">
        <f t="shared" ref="H166:K166" si="74">SUM(H157:H165)</f>
        <v>0</v>
      </c>
      <c r="I166" s="195">
        <f t="shared" si="74"/>
        <v>13608.721000000001</v>
      </c>
      <c r="J166" s="97">
        <f t="shared" si="74"/>
        <v>12516.286000000002</v>
      </c>
      <c r="K166" s="123">
        <f t="shared" si="74"/>
        <v>13130.615</v>
      </c>
    </row>
    <row r="167" spans="1:11" ht="18" customHeight="1" x14ac:dyDescent="0.2">
      <c r="A167" s="262" t="s">
        <v>9</v>
      </c>
      <c r="B167" s="263"/>
      <c r="C167" s="263"/>
      <c r="D167" s="263"/>
      <c r="E167" s="263"/>
      <c r="F167" s="263"/>
      <c r="G167" s="98"/>
      <c r="H167" s="98"/>
      <c r="I167" s="196"/>
      <c r="J167" s="98"/>
      <c r="K167" s="99"/>
    </row>
    <row r="168" spans="1:11" ht="18" customHeight="1" x14ac:dyDescent="0.2">
      <c r="A168" s="260" t="s">
        <v>7</v>
      </c>
      <c r="B168" s="261"/>
      <c r="C168" s="261"/>
      <c r="D168" s="261"/>
      <c r="E168" s="261"/>
      <c r="F168" s="261"/>
      <c r="G168" s="90">
        <f>G136</f>
        <v>72.400000000000006</v>
      </c>
      <c r="H168" s="90">
        <f>H136</f>
        <v>0</v>
      </c>
      <c r="I168" s="197">
        <f>I136</f>
        <v>11.5</v>
      </c>
      <c r="J168" s="90">
        <f>J136</f>
        <v>11</v>
      </c>
      <c r="K168" s="93">
        <f>K136</f>
        <v>12.1</v>
      </c>
    </row>
    <row r="169" spans="1:11" ht="18" customHeight="1" thickBot="1" x14ac:dyDescent="0.25">
      <c r="A169" s="258" t="s">
        <v>8</v>
      </c>
      <c r="B169" s="259"/>
      <c r="C169" s="259"/>
      <c r="D169" s="259"/>
      <c r="E169" s="259"/>
      <c r="F169" s="259"/>
      <c r="G169" s="94">
        <f>G166-G168</f>
        <v>12076.726000000001</v>
      </c>
      <c r="H169" s="94">
        <f t="shared" ref="H169:K169" si="75">H166-H168</f>
        <v>0</v>
      </c>
      <c r="I169" s="198">
        <f t="shared" si="75"/>
        <v>13597.221000000001</v>
      </c>
      <c r="J169" s="94">
        <f t="shared" si="75"/>
        <v>12505.286000000002</v>
      </c>
      <c r="K169" s="95">
        <f t="shared" si="75"/>
        <v>13118.514999999999</v>
      </c>
    </row>
    <row r="171" spans="1:11" ht="18" hidden="1" customHeight="1" x14ac:dyDescent="0.2">
      <c r="D171" s="1" t="s">
        <v>214</v>
      </c>
      <c r="G171" s="108">
        <f>G166-G153</f>
        <v>0</v>
      </c>
      <c r="H171" s="108">
        <f t="shared" ref="H171:K171" si="76">H166-H153</f>
        <v>0</v>
      </c>
      <c r="I171" s="199">
        <f t="shared" si="76"/>
        <v>0</v>
      </c>
      <c r="J171" s="108">
        <f>J166-J153</f>
        <v>0</v>
      </c>
      <c r="K171" s="108">
        <f t="shared" si="76"/>
        <v>0</v>
      </c>
    </row>
  </sheetData>
  <mergeCells count="207">
    <mergeCell ref="G63:K65"/>
    <mergeCell ref="L123:L124"/>
    <mergeCell ref="L128:L129"/>
    <mergeCell ref="G71:K71"/>
    <mergeCell ref="G117:K117"/>
    <mergeCell ref="G114:K114"/>
    <mergeCell ref="G111:K111"/>
    <mergeCell ref="L63:L65"/>
    <mergeCell ref="L77:L81"/>
    <mergeCell ref="L147:L148"/>
    <mergeCell ref="G68:K68"/>
    <mergeCell ref="G85:K85"/>
    <mergeCell ref="G77:K81"/>
    <mergeCell ref="G147:K148"/>
    <mergeCell ref="G102:K102"/>
    <mergeCell ref="G110:K110"/>
    <mergeCell ref="G122:K122"/>
    <mergeCell ref="G130:K134"/>
    <mergeCell ref="L130:L134"/>
    <mergeCell ref="L91:L93"/>
    <mergeCell ref="G99:K99"/>
    <mergeCell ref="G96:K9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26:F126"/>
    <mergeCell ref="C125:C126"/>
    <mergeCell ref="F123:F124"/>
    <mergeCell ref="C66:C67"/>
    <mergeCell ref="D67:F67"/>
    <mergeCell ref="B111:B120"/>
    <mergeCell ref="B123:B126"/>
    <mergeCell ref="B141:B150"/>
    <mergeCell ref="B139:R139"/>
    <mergeCell ref="C137:F137"/>
    <mergeCell ref="C135:C136"/>
    <mergeCell ref="D136:F136"/>
    <mergeCell ref="D143:F143"/>
    <mergeCell ref="G144:K144"/>
    <mergeCell ref="D141:E141"/>
    <mergeCell ref="G141:K141"/>
    <mergeCell ref="C149:C150"/>
    <mergeCell ref="C145:C146"/>
    <mergeCell ref="C147:C148"/>
    <mergeCell ref="D147:E148"/>
    <mergeCell ref="F147:F148"/>
    <mergeCell ref="D111:E111"/>
    <mergeCell ref="D113:F113"/>
    <mergeCell ref="D116:F116"/>
    <mergeCell ref="F128:F129"/>
    <mergeCell ref="C142:C143"/>
    <mergeCell ref="C127:F127"/>
    <mergeCell ref="B130:B136"/>
    <mergeCell ref="C130:C134"/>
    <mergeCell ref="G140:K140"/>
    <mergeCell ref="D73:F73"/>
    <mergeCell ref="D120:F120"/>
    <mergeCell ref="C123:C124"/>
    <mergeCell ref="C110:E110"/>
    <mergeCell ref="C122:E122"/>
    <mergeCell ref="C128:E129"/>
    <mergeCell ref="D77:E81"/>
    <mergeCell ref="C77:C81"/>
    <mergeCell ref="C94:C95"/>
    <mergeCell ref="D95:F95"/>
    <mergeCell ref="C140:E140"/>
    <mergeCell ref="G123:K124"/>
    <mergeCell ref="G128:K129"/>
    <mergeCell ref="G88:K88"/>
    <mergeCell ref="C100:C101"/>
    <mergeCell ref="D104:F104"/>
    <mergeCell ref="D98:F98"/>
    <mergeCell ref="D85:E85"/>
    <mergeCell ref="D130:E134"/>
    <mergeCell ref="F130:F134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A169:F169"/>
    <mergeCell ref="A168:F168"/>
    <mergeCell ref="A167:F167"/>
    <mergeCell ref="A166:F166"/>
    <mergeCell ref="C109:F109"/>
    <mergeCell ref="A157:C165"/>
    <mergeCell ref="B152:F152"/>
    <mergeCell ref="C103:C104"/>
    <mergeCell ref="C115:C116"/>
    <mergeCell ref="C118:C120"/>
    <mergeCell ref="C112:C113"/>
    <mergeCell ref="C151:F151"/>
    <mergeCell ref="D146:F146"/>
    <mergeCell ref="D150:F150"/>
    <mergeCell ref="D114:E114"/>
    <mergeCell ref="D117:E117"/>
    <mergeCell ref="D123:E124"/>
    <mergeCell ref="A156:K156"/>
    <mergeCell ref="A153:F153"/>
    <mergeCell ref="B138:F138"/>
    <mergeCell ref="A141:A151"/>
    <mergeCell ref="C121:F121"/>
    <mergeCell ref="D144:E144"/>
    <mergeCell ref="B128:B129"/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9" max="17" man="1"/>
    <brk id="1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F5" sqref="F5:G5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8"/>
      <c r="C1" s="148"/>
      <c r="D1" s="148"/>
      <c r="E1" s="148"/>
      <c r="F1" s="397" t="s">
        <v>255</v>
      </c>
      <c r="G1" s="397"/>
    </row>
    <row r="2" spans="1:17" x14ac:dyDescent="0.2">
      <c r="B2" s="148"/>
      <c r="C2" s="148"/>
      <c r="D2" s="148"/>
      <c r="E2" s="148"/>
      <c r="F2" s="397" t="s">
        <v>288</v>
      </c>
      <c r="G2" s="397"/>
    </row>
    <row r="3" spans="1:17" x14ac:dyDescent="0.2">
      <c r="B3" s="148"/>
      <c r="C3" s="148"/>
      <c r="D3" s="148"/>
      <c r="E3" s="148"/>
      <c r="F3" s="397" t="s">
        <v>289</v>
      </c>
      <c r="G3" s="397"/>
    </row>
    <row r="4" spans="1:17" x14ac:dyDescent="0.2">
      <c r="B4" s="148"/>
      <c r="C4" s="148"/>
      <c r="D4" s="148"/>
      <c r="E4" s="148"/>
      <c r="F4" s="397" t="s">
        <v>290</v>
      </c>
      <c r="G4" s="397"/>
    </row>
    <row r="5" spans="1:17" x14ac:dyDescent="0.2">
      <c r="B5" s="148"/>
      <c r="C5" s="148"/>
      <c r="D5" s="148"/>
      <c r="E5" s="148"/>
      <c r="F5" s="399" t="s">
        <v>292</v>
      </c>
      <c r="G5" s="399"/>
    </row>
    <row r="6" spans="1:17" ht="12.75" customHeight="1" x14ac:dyDescent="0.2">
      <c r="B6" s="110"/>
      <c r="C6" s="110"/>
      <c r="D6" s="110"/>
      <c r="E6" s="110"/>
      <c r="F6" s="398" t="s">
        <v>263</v>
      </c>
      <c r="G6" s="398"/>
    </row>
    <row r="7" spans="1:17" x14ac:dyDescent="0.2">
      <c r="A7" s="2"/>
      <c r="B7" s="2"/>
      <c r="C7" s="149"/>
      <c r="D7" s="149"/>
      <c r="E7" s="149"/>
      <c r="F7" s="398" t="s">
        <v>12</v>
      </c>
      <c r="G7" s="398"/>
    </row>
    <row r="8" spans="1:17" x14ac:dyDescent="0.2">
      <c r="A8" s="2"/>
      <c r="B8" s="2"/>
      <c r="C8" s="110"/>
      <c r="D8" s="110"/>
      <c r="E8" s="110"/>
      <c r="F8" s="398" t="s">
        <v>257</v>
      </c>
      <c r="G8" s="398"/>
    </row>
    <row r="9" spans="1:17" x14ac:dyDescent="0.2">
      <c r="A9" s="2"/>
      <c r="B9" s="2"/>
      <c r="C9" s="138"/>
      <c r="D9" s="138"/>
      <c r="E9" s="138"/>
      <c r="F9" s="139"/>
    </row>
    <row r="10" spans="1:17" ht="34.5" customHeight="1" x14ac:dyDescent="0.2">
      <c r="A10" s="371" t="s">
        <v>248</v>
      </c>
      <c r="B10" s="371"/>
      <c r="C10" s="371"/>
      <c r="D10" s="371"/>
      <c r="E10" s="371"/>
      <c r="F10" s="371"/>
      <c r="G10" s="371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1" t="s">
        <v>10</v>
      </c>
      <c r="B11" s="401" t="s">
        <v>238</v>
      </c>
      <c r="C11" s="401"/>
      <c r="D11" s="401" t="s">
        <v>239</v>
      </c>
      <c r="E11" s="401"/>
      <c r="F11" s="401"/>
      <c r="G11" s="401" t="s">
        <v>240</v>
      </c>
    </row>
    <row r="12" spans="1:17" ht="30" x14ac:dyDescent="0.2">
      <c r="A12" s="401"/>
      <c r="B12" s="134" t="s">
        <v>1</v>
      </c>
      <c r="C12" s="134" t="s">
        <v>4</v>
      </c>
      <c r="D12" s="135">
        <v>2024</v>
      </c>
      <c r="E12" s="135">
        <v>2025</v>
      </c>
      <c r="F12" s="135">
        <v>2026</v>
      </c>
      <c r="G12" s="401"/>
    </row>
    <row r="13" spans="1:17" ht="15" x14ac:dyDescent="0.25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7">
        <v>6</v>
      </c>
      <c r="G13" s="136">
        <v>7</v>
      </c>
    </row>
    <row r="14" spans="1:17" ht="15" x14ac:dyDescent="0.2">
      <c r="A14" s="10" t="s">
        <v>225</v>
      </c>
      <c r="B14" s="404" t="str">
        <f>'007 pr. asignavimai'!C15</f>
        <v>Sudaryti sąlygas kokybiškai įgyvendinti Savivaldybės funkcijas</v>
      </c>
      <c r="C14" s="405"/>
      <c r="D14" s="405"/>
      <c r="E14" s="405"/>
      <c r="F14" s="405"/>
      <c r="G14" s="414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0">
        <f>'007 pr. asignavimai'!R15</f>
        <v>41</v>
      </c>
      <c r="G15" s="415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0">
        <f>'007 pr. asignavimai'!R16</f>
        <v>1.1000000000000001</v>
      </c>
      <c r="G16" s="416"/>
    </row>
    <row r="17" spans="1:7" ht="15" customHeight="1" x14ac:dyDescent="0.2">
      <c r="A17" s="13" t="s">
        <v>116</v>
      </c>
      <c r="B17" s="402" t="str">
        <f>'007 pr. asignavimai'!D17</f>
        <v>Savivaldybės tarybos veikla</v>
      </c>
      <c r="C17" s="403"/>
      <c r="D17" s="403"/>
      <c r="E17" s="403"/>
      <c r="F17" s="403"/>
      <c r="G17" s="417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1">
        <f>'007 pr. asignavimai'!R17</f>
        <v>430</v>
      </c>
      <c r="G18" s="418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1">
        <f>'007 pr. asignavimai'!R18</f>
        <v>90</v>
      </c>
      <c r="G19" s="419"/>
    </row>
    <row r="20" spans="1:7" ht="17.45" customHeight="1" x14ac:dyDescent="0.2">
      <c r="A20" s="13" t="s">
        <v>117</v>
      </c>
      <c r="B20" s="402" t="str">
        <f>'007 pr. asignavimai'!D22</f>
        <v>Savivaldybės administracijos veikla</v>
      </c>
      <c r="C20" s="403"/>
      <c r="D20" s="403"/>
      <c r="E20" s="403"/>
      <c r="F20" s="403"/>
      <c r="G20" s="417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1">
        <f>'007 pr. asignavimai'!R22</f>
        <v>105</v>
      </c>
      <c r="G21" s="418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1">
        <f>'007 pr. asignavimai'!R23</f>
        <v>112</v>
      </c>
      <c r="G22" s="418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1">
        <f>'007 pr. asignavimai'!R24</f>
        <v>145</v>
      </c>
      <c r="G23" s="419"/>
    </row>
    <row r="24" spans="1:7" ht="15.75" customHeight="1" x14ac:dyDescent="0.2">
      <c r="A24" s="13" t="s">
        <v>118</v>
      </c>
      <c r="B24" s="402" t="str">
        <f>'007 pr. asignavimai'!D28</f>
        <v>Savivaldybės kontrolės ir audito tarnybos darbo užtikrinimas</v>
      </c>
      <c r="C24" s="403"/>
      <c r="D24" s="403"/>
      <c r="E24" s="403"/>
      <c r="F24" s="403"/>
      <c r="G24" s="417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1">
        <f>'007 pr. asignavimai'!R28</f>
        <v>1</v>
      </c>
      <c r="G25" s="418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1">
        <f>'007 pr. asignavimai'!R29</f>
        <v>1</v>
      </c>
      <c r="G26" s="418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1">
        <f>'007 pr. asignavimai'!R30</f>
        <v>1</v>
      </c>
      <c r="G27" s="418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1">
        <f>'007 pr. asignavimai'!R31</f>
        <v>1</v>
      </c>
      <c r="G28" s="419"/>
    </row>
    <row r="29" spans="1:7" ht="15" customHeight="1" x14ac:dyDescent="0.2">
      <c r="A29" s="13" t="s">
        <v>119</v>
      </c>
      <c r="B29" s="402" t="str">
        <f>'007 pr. asignavimai'!D34</f>
        <v>Seniūnijų veikla</v>
      </c>
      <c r="C29" s="403"/>
      <c r="D29" s="403"/>
      <c r="E29" s="403"/>
      <c r="F29" s="403"/>
      <c r="G29" s="417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1">
        <f>'007 pr. asignavimai'!R34</f>
        <v>2976</v>
      </c>
      <c r="G30" s="418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1">
        <f>'007 pr. asignavimai'!R35</f>
        <v>2679</v>
      </c>
      <c r="G31" s="418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1">
        <f>'007 pr. asignavimai'!R36</f>
        <v>3485</v>
      </c>
      <c r="G32" s="418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1">
        <f>'007 pr. asignavimai'!R37</f>
        <v>39.299999999999997</v>
      </c>
      <c r="G33" s="418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1">
        <f>'007 pr. asignavimai'!R38</f>
        <v>1518.7</v>
      </c>
      <c r="G34" s="418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1">
        <f>'007 pr. asignavimai'!R39</f>
        <v>299.5</v>
      </c>
      <c r="G35" s="419"/>
    </row>
    <row r="36" spans="1:7" ht="16.5" customHeight="1" x14ac:dyDescent="0.2">
      <c r="A36" s="13" t="s">
        <v>120</v>
      </c>
      <c r="B36" s="402" t="str">
        <f>'007 pr. asignavimai'!D43</f>
        <v>Paslaugų ir švietimo pagalbos centro veikla</v>
      </c>
      <c r="C36" s="403"/>
      <c r="D36" s="403"/>
      <c r="E36" s="403"/>
      <c r="F36" s="403"/>
      <c r="G36" s="417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1">
        <f>'007 pr. asignavimai'!R43</f>
        <v>44</v>
      </c>
      <c r="G37" s="418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1">
        <f>'007 pr. asignavimai'!R44</f>
        <v>1.25</v>
      </c>
      <c r="G38" s="419"/>
    </row>
    <row r="39" spans="1:7" ht="15.75" customHeight="1" x14ac:dyDescent="0.2">
      <c r="A39" s="13" t="s">
        <v>121</v>
      </c>
      <c r="B39" s="402" t="str">
        <f>'007 pr. asignavimai'!D49</f>
        <v>Mero rezervas</v>
      </c>
      <c r="C39" s="403"/>
      <c r="D39" s="403"/>
      <c r="E39" s="403"/>
      <c r="F39" s="403"/>
      <c r="G39" s="417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1">
        <f>'007 pr. asignavimai'!R49</f>
        <v>2</v>
      </c>
      <c r="G40" s="419"/>
    </row>
    <row r="41" spans="1:7" ht="15" customHeight="1" x14ac:dyDescent="0.2">
      <c r="A41" s="10" t="s">
        <v>224</v>
      </c>
      <c r="B41" s="404" t="str">
        <f>'007 pr. asignavimai'!C53</f>
        <v>Vykdyti valstybines (valstybės perduotas savivaldybei) funkcijas</v>
      </c>
      <c r="C41" s="405"/>
      <c r="D41" s="405"/>
      <c r="E41" s="405"/>
      <c r="F41" s="405"/>
      <c r="G41" s="414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0">
        <f>'007 pr. asignavimai'!R53</f>
        <v>100</v>
      </c>
      <c r="G42" s="416"/>
    </row>
    <row r="43" spans="1:7" ht="15" customHeight="1" x14ac:dyDescent="0.2">
      <c r="A43" s="15" t="s">
        <v>132</v>
      </c>
      <c r="B43" s="400" t="str">
        <f>'007 pr. asignavimai'!D54</f>
        <v>Duomenims į suteiktos valstybės  pagalbos  ir nereikšmingos  pagalbos registrą teikti</v>
      </c>
      <c r="C43" s="400"/>
      <c r="D43" s="400"/>
      <c r="E43" s="400"/>
      <c r="F43" s="400"/>
      <c r="G43" s="417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2">
        <f>'007 pr. asignavimai'!R54</f>
        <v>31</v>
      </c>
      <c r="G44" s="419"/>
    </row>
    <row r="45" spans="1:7" ht="17.45" customHeight="1" x14ac:dyDescent="0.2">
      <c r="A45" s="15" t="s">
        <v>133</v>
      </c>
      <c r="B45" s="400" t="str">
        <f>'007 pr. asignavimai'!D57</f>
        <v>Dalyvauti rengiant ir vykdant mobilizaciją, demobilizaciją, priimančiosios  šalies paramą</v>
      </c>
      <c r="C45" s="400"/>
      <c r="D45" s="400"/>
      <c r="E45" s="400"/>
      <c r="F45" s="400"/>
      <c r="G45" s="417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3">
        <f>'007 pr. asignavimai'!R57</f>
        <v>75</v>
      </c>
      <c r="G46" s="419"/>
    </row>
    <row r="47" spans="1:7" ht="15" customHeight="1" x14ac:dyDescent="0.2">
      <c r="A47" s="15" t="s">
        <v>134</v>
      </c>
      <c r="B47" s="400" t="str">
        <f>'007 pr. asignavimai'!D60</f>
        <v>Valstybinės kalbos vartojimo ir taisyklingumo kontrolei</v>
      </c>
      <c r="C47" s="400"/>
      <c r="D47" s="400"/>
      <c r="E47" s="400"/>
      <c r="F47" s="400"/>
      <c r="G47" s="417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3">
        <f>'007 pr. asignavimai'!R60</f>
        <v>1</v>
      </c>
      <c r="G48" s="419"/>
    </row>
    <row r="49" spans="1:7" ht="15" customHeight="1" x14ac:dyDescent="0.2">
      <c r="A49" s="15" t="s">
        <v>135</v>
      </c>
      <c r="B49" s="400" t="str">
        <f>'007 pr. asignavimai'!D63</f>
        <v>Civilinės būklės aktams registruoti</v>
      </c>
      <c r="C49" s="400"/>
      <c r="D49" s="400"/>
      <c r="E49" s="400"/>
      <c r="F49" s="400"/>
      <c r="G49" s="417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2">
        <f>'007 pr. asignavimai'!R63</f>
        <v>1900</v>
      </c>
      <c r="G50" s="418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2">
        <f>'007 pr. asignavimai'!R64</f>
        <v>120</v>
      </c>
      <c r="G51" s="418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2">
        <f>'007 pr. asignavimai'!R65</f>
        <v>1950</v>
      </c>
      <c r="G52" s="419"/>
    </row>
    <row r="53" spans="1:7" ht="15" customHeight="1" x14ac:dyDescent="0.2">
      <c r="A53" s="15" t="s">
        <v>136</v>
      </c>
      <c r="B53" s="400" t="str">
        <f>'007 pr. asignavimai'!D68</f>
        <v>Valstybės garantuojamai pirminei teisinei pagalbai teikti</v>
      </c>
      <c r="C53" s="400"/>
      <c r="D53" s="400"/>
      <c r="E53" s="400"/>
      <c r="F53" s="400"/>
      <c r="G53" s="417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2">
        <f>'007 pr. asignavimai'!R68</f>
        <v>300</v>
      </c>
      <c r="G54" s="419"/>
    </row>
    <row r="55" spans="1:7" ht="15" customHeight="1" x14ac:dyDescent="0.2">
      <c r="A55" s="15" t="s">
        <v>137</v>
      </c>
      <c r="B55" s="400" t="str">
        <f>'007 pr. asignavimai'!D71</f>
        <v>Gyventojų registrui tvarkyti ir duomenims valstybės registrui  teikti</v>
      </c>
      <c r="C55" s="400"/>
      <c r="D55" s="400"/>
      <c r="E55" s="400"/>
      <c r="F55" s="400"/>
      <c r="G55" s="417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2">
        <f>'007 pr. asignavimai'!R71</f>
        <v>250</v>
      </c>
      <c r="G56" s="419"/>
    </row>
    <row r="57" spans="1:7" ht="15.75" customHeight="1" x14ac:dyDescent="0.2">
      <c r="A57" s="15" t="s">
        <v>139</v>
      </c>
      <c r="B57" s="400" t="str">
        <f>'007 pr. asignavimai'!D74</f>
        <v>Civilinei saugai</v>
      </c>
      <c r="C57" s="400"/>
      <c r="D57" s="400"/>
      <c r="E57" s="400"/>
      <c r="F57" s="400"/>
      <c r="G57" s="417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2">
        <f>'007 pr. asignavimai'!R74</f>
        <v>86</v>
      </c>
      <c r="G58" s="419"/>
    </row>
    <row r="59" spans="1:7" ht="17.45" customHeight="1" x14ac:dyDescent="0.2">
      <c r="A59" s="20" t="s">
        <v>140</v>
      </c>
      <c r="B59" s="409" t="str">
        <f>'007 pr. asignavimai'!D77</f>
        <v>Priešgaisrinei saugai</v>
      </c>
      <c r="C59" s="409"/>
      <c r="D59" s="409"/>
      <c r="E59" s="409"/>
      <c r="F59" s="409"/>
      <c r="G59" s="417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4">
        <f>'007 pr. asignavimai'!R77</f>
        <v>45</v>
      </c>
      <c r="G60" s="418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4">
        <f>'007 pr. asignavimai'!R78</f>
        <v>70</v>
      </c>
      <c r="G61" s="418"/>
    </row>
    <row r="62" spans="1:7" ht="15" x14ac:dyDescent="0.2">
      <c r="A62" s="21" t="s">
        <v>278</v>
      </c>
      <c r="B62" s="22" t="s">
        <v>277</v>
      </c>
      <c r="C62" s="21" t="s">
        <v>279</v>
      </c>
      <c r="D62" s="21">
        <v>180</v>
      </c>
      <c r="E62" s="21">
        <v>180</v>
      </c>
      <c r="F62" s="144">
        <v>180</v>
      </c>
      <c r="G62" s="418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4">
        <f>'007 pr. asignavimai'!R80</f>
        <v>1.7</v>
      </c>
      <c r="G63" s="418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4">
        <v>2</v>
      </c>
      <c r="G64" s="419"/>
    </row>
    <row r="65" spans="1:7" ht="16.5" customHeight="1" x14ac:dyDescent="0.2">
      <c r="A65" s="23" t="s">
        <v>141</v>
      </c>
      <c r="B65" s="410" t="str">
        <f>'007 pr. asignavimai'!D85</f>
        <v>Gyvenamosios vietos deklaravimo duomenų ir gyvenamosios vietos neturinčių asmenų apskaitos duomenims tvarkyti</v>
      </c>
      <c r="C65" s="410"/>
      <c r="D65" s="410"/>
      <c r="E65" s="410"/>
      <c r="F65" s="410"/>
      <c r="G65" s="417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2">
        <f>'007 pr. asignavimai'!R85</f>
        <v>33.6</v>
      </c>
      <c r="G66" s="419"/>
    </row>
    <row r="67" spans="1:7" ht="16.5" customHeight="1" x14ac:dyDescent="0.2">
      <c r="A67" s="15" t="s">
        <v>142</v>
      </c>
      <c r="B67" s="400" t="str">
        <f>'007 pr. asignavimai'!D88</f>
        <v>Žemės ūkio funkcijoms atlikti</v>
      </c>
      <c r="C67" s="400"/>
      <c r="D67" s="400"/>
      <c r="E67" s="400"/>
      <c r="F67" s="400"/>
      <c r="G67" s="417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2">
        <f>'007 pr. asignavimai'!R88</f>
        <v>15</v>
      </c>
      <c r="G68" s="419"/>
    </row>
    <row r="69" spans="1:7" ht="16.5" customHeight="1" x14ac:dyDescent="0.2">
      <c r="A69" s="15" t="s">
        <v>143</v>
      </c>
      <c r="B69" s="400" t="str">
        <f>'007 pr. asignavimai'!D91</f>
        <v>Valstybei nuosavybės teise priklausančių melioracijos ir hidrotechnikos statinių valdymui ir naudojimui patikėjimo teise užtikrinti</v>
      </c>
      <c r="C69" s="400"/>
      <c r="D69" s="400"/>
      <c r="E69" s="400"/>
      <c r="F69" s="400"/>
      <c r="G69" s="417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4">
        <f>'007 pr. asignavimai'!R91</f>
        <v>44517.4</v>
      </c>
      <c r="G70" s="418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4">
        <f>'007 pr. asignavimai'!R92</f>
        <v>25</v>
      </c>
      <c r="G71" s="418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4">
        <f>'007 pr. asignavimai'!R93</f>
        <v>20</v>
      </c>
      <c r="G72" s="419"/>
    </row>
    <row r="73" spans="1:7" ht="16.5" customHeight="1" x14ac:dyDescent="0.2">
      <c r="A73" s="15" t="s">
        <v>144</v>
      </c>
      <c r="B73" s="400" t="str">
        <f>'007 pr. asignavimai'!D96</f>
        <v>Savivaldybei priskirtiems archyviniams dokumentams tvarkyti</v>
      </c>
      <c r="C73" s="400"/>
      <c r="D73" s="400"/>
      <c r="E73" s="400"/>
      <c r="F73" s="400"/>
      <c r="G73" s="417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2">
        <f>'007 pr. asignavimai'!R96</f>
        <v>500</v>
      </c>
      <c r="G74" s="419"/>
    </row>
    <row r="75" spans="1:7" ht="16.5" customHeight="1" x14ac:dyDescent="0.2">
      <c r="A75" s="15" t="s">
        <v>145</v>
      </c>
      <c r="B75" s="400" t="str">
        <f>'007 pr. asignavimai'!D99</f>
        <v>Jaunimo teisių apsaugai</v>
      </c>
      <c r="C75" s="400"/>
      <c r="D75" s="400"/>
      <c r="E75" s="400"/>
      <c r="F75" s="400"/>
      <c r="G75" s="417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2">
        <f>'007 pr. asignavimai'!R99</f>
        <v>5</v>
      </c>
      <c r="G76" s="419"/>
    </row>
    <row r="77" spans="1:7" ht="38.25" customHeight="1" x14ac:dyDescent="0.2">
      <c r="A77" s="15" t="s">
        <v>146</v>
      </c>
      <c r="B77" s="400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00"/>
      <c r="D77" s="400"/>
      <c r="E77" s="400"/>
      <c r="F77" s="400"/>
      <c r="G77" s="417" t="s">
        <v>241</v>
      </c>
    </row>
    <row r="78" spans="1:7" ht="45" x14ac:dyDescent="0.2">
      <c r="A78" s="153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2">
        <f>'007 pr. asignavimai'!R102</f>
        <v>5</v>
      </c>
      <c r="G78" s="419"/>
    </row>
    <row r="79" spans="1:7" ht="43.5" customHeight="1" x14ac:dyDescent="0.2">
      <c r="A79" s="154" t="s">
        <v>264</v>
      </c>
      <c r="B79" s="411" t="s">
        <v>265</v>
      </c>
      <c r="C79" s="412"/>
      <c r="D79" s="412"/>
      <c r="E79" s="412"/>
      <c r="F79" s="413"/>
      <c r="G79" s="417" t="s">
        <v>241</v>
      </c>
    </row>
    <row r="80" spans="1:7" ht="17.45" customHeight="1" x14ac:dyDescent="0.2">
      <c r="A80" s="14" t="s">
        <v>268</v>
      </c>
      <c r="B80" s="167" t="s">
        <v>272</v>
      </c>
      <c r="C80" s="14" t="s">
        <v>18</v>
      </c>
      <c r="D80" s="14">
        <v>24</v>
      </c>
      <c r="E80" s="14">
        <v>24</v>
      </c>
      <c r="F80" s="14">
        <v>24</v>
      </c>
      <c r="G80" s="418"/>
    </row>
    <row r="81" spans="1:7" ht="18.75" customHeight="1" x14ac:dyDescent="0.2">
      <c r="A81" s="14" t="s">
        <v>269</v>
      </c>
      <c r="B81" s="204" t="s">
        <v>274</v>
      </c>
      <c r="C81" s="205" t="s">
        <v>18</v>
      </c>
      <c r="D81" s="205">
        <v>12</v>
      </c>
      <c r="E81" s="205">
        <v>15</v>
      </c>
      <c r="F81" s="205">
        <v>20</v>
      </c>
      <c r="G81" s="419"/>
    </row>
    <row r="82" spans="1:7" ht="15" customHeight="1" x14ac:dyDescent="0.2">
      <c r="A82" s="10" t="s">
        <v>223</v>
      </c>
      <c r="B82" s="406" t="str">
        <f>'007 pr. asignavimai'!C110</f>
        <v>Užtikrinti paskolų ir kitų  grąžintinų lėšų grąžinimą ir palūkanų mokėjimą</v>
      </c>
      <c r="C82" s="408"/>
      <c r="D82" s="408"/>
      <c r="E82" s="408"/>
      <c r="F82" s="408"/>
      <c r="G82" s="414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0">
        <f>'007 pr. asignavimai'!R110</f>
        <v>100</v>
      </c>
      <c r="G83" s="416"/>
    </row>
    <row r="84" spans="1:7" ht="15" customHeight="1" x14ac:dyDescent="0.2">
      <c r="A84" s="15" t="s">
        <v>148</v>
      </c>
      <c r="B84" s="400" t="str">
        <f>'007 pr. asignavimai'!D111</f>
        <v>Paskolų grąžinimas</v>
      </c>
      <c r="C84" s="400"/>
      <c r="D84" s="400"/>
      <c r="E84" s="400"/>
      <c r="F84" s="400"/>
      <c r="G84" s="417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2">
        <f>'007 pr. asignavimai'!R111</f>
        <v>100</v>
      </c>
      <c r="G85" s="419"/>
    </row>
    <row r="86" spans="1:7" ht="17.45" customHeight="1" x14ac:dyDescent="0.2">
      <c r="A86" s="15" t="s">
        <v>147</v>
      </c>
      <c r="B86" s="400" t="str">
        <f>'007 pr. asignavimai'!D114</f>
        <v>Palūkanų mokėjimas</v>
      </c>
      <c r="C86" s="400"/>
      <c r="D86" s="400"/>
      <c r="E86" s="400"/>
      <c r="F86" s="400"/>
      <c r="G86" s="417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2">
        <f>'007 pr. asignavimai'!R114</f>
        <v>100</v>
      </c>
      <c r="G87" s="419"/>
    </row>
    <row r="88" spans="1:7" ht="17.45" customHeight="1" x14ac:dyDescent="0.2">
      <c r="A88" s="15" t="s">
        <v>149</v>
      </c>
      <c r="B88" s="400" t="str">
        <f>'007 pr. asignavimai'!D117</f>
        <v xml:space="preserve">ILTE grąžintinos dotacijos </v>
      </c>
      <c r="C88" s="400"/>
      <c r="D88" s="400"/>
      <c r="E88" s="400"/>
      <c r="F88" s="400"/>
      <c r="G88" s="417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2">
        <f>'007 pr. asignavimai'!R117</f>
        <v>0</v>
      </c>
      <c r="G89" s="419"/>
    </row>
    <row r="90" spans="1:7" ht="15" x14ac:dyDescent="0.2">
      <c r="A90" s="10" t="s">
        <v>222</v>
      </c>
      <c r="B90" s="406" t="str">
        <f>'007 pr. asignavimai'!C122</f>
        <v>Didinti žemės ūkio šakos patrauklumą</v>
      </c>
      <c r="C90" s="407"/>
      <c r="D90" s="407"/>
      <c r="E90" s="407"/>
      <c r="F90" s="407"/>
      <c r="G90" s="414" t="s">
        <v>241</v>
      </c>
    </row>
    <row r="91" spans="1:7" ht="15" x14ac:dyDescent="0.2">
      <c r="A91" s="11" t="str">
        <f>'007 pr. asignavimai'!M122</f>
        <v>R-007-01-04-01</v>
      </c>
      <c r="B91" s="12" t="str">
        <f>'007 pr. asignavimai'!N122</f>
        <v>Pateiktų paraiškų finansuoti programos lėšomis, skaičius</v>
      </c>
      <c r="C91" s="11" t="str">
        <f>'007 pr. asignavimai'!O122</f>
        <v>vnt.</v>
      </c>
      <c r="D91" s="11">
        <f>'007 pr. asignavimai'!P122</f>
        <v>20</v>
      </c>
      <c r="E91" s="11">
        <f>'007 pr. asignavimai'!Q122</f>
        <v>20</v>
      </c>
      <c r="F91" s="140">
        <f>'007 pr. asignavimai'!R122</f>
        <v>20</v>
      </c>
      <c r="G91" s="416"/>
    </row>
    <row r="92" spans="1:7" ht="15" customHeight="1" x14ac:dyDescent="0.2">
      <c r="A92" s="15" t="s">
        <v>150</v>
      </c>
      <c r="B92" s="400" t="str">
        <f>'007 pr. asignavimai'!D123</f>
        <v>Kaimo rėmimui</v>
      </c>
      <c r="C92" s="400"/>
      <c r="D92" s="400"/>
      <c r="E92" s="400"/>
      <c r="F92" s="400"/>
      <c r="G92" s="417" t="s">
        <v>241</v>
      </c>
    </row>
    <row r="93" spans="1:7" ht="15" x14ac:dyDescent="0.2">
      <c r="A93" s="16" t="str">
        <f>'007 pr. asignavimai'!M123</f>
        <v>V-007-01-04-01-01</v>
      </c>
      <c r="B93" s="17" t="str">
        <f>'007 pr. asignavimai'!N123</f>
        <v>Suorganizuotų renginių skaičius</v>
      </c>
      <c r="C93" s="16" t="str">
        <f>'007 pr. asignavimai'!O123</f>
        <v>vnt.</v>
      </c>
      <c r="D93" s="16">
        <f>'007 pr. asignavimai'!P123</f>
        <v>6</v>
      </c>
      <c r="E93" s="16">
        <f>'007 pr. asignavimai'!Q123</f>
        <v>6</v>
      </c>
      <c r="F93" s="142">
        <f>'007 pr. asignavimai'!R123</f>
        <v>6</v>
      </c>
      <c r="G93" s="418"/>
    </row>
    <row r="94" spans="1:7" ht="15" x14ac:dyDescent="0.2">
      <c r="A94" s="16" t="str">
        <f>'007 pr. asignavimai'!M124</f>
        <v>V-007-01-04-01-02</v>
      </c>
      <c r="B94" s="17" t="str">
        <f>'007 pr. asignavimai'!N124</f>
        <v>Paskatintų sodybų ir ūkininkų skaičius</v>
      </c>
      <c r="C94" s="16" t="str">
        <f>'007 pr. asignavimai'!O124</f>
        <v>vnt.</v>
      </c>
      <c r="D94" s="16">
        <f>'007 pr. asignavimai'!P124</f>
        <v>20</v>
      </c>
      <c r="E94" s="16">
        <f>'007 pr. asignavimai'!Q124</f>
        <v>20</v>
      </c>
      <c r="F94" s="142">
        <f>'007 pr. asignavimai'!R124</f>
        <v>20</v>
      </c>
      <c r="G94" s="419"/>
    </row>
    <row r="95" spans="1:7" ht="19.5" customHeight="1" x14ac:dyDescent="0.2">
      <c r="A95" s="10" t="s">
        <v>245</v>
      </c>
      <c r="B95" s="406" t="str">
        <f>'007 pr. asignavimai'!C128</f>
        <v>Efektyviai valdyti savivaldybės turtą</v>
      </c>
      <c r="C95" s="407"/>
      <c r="D95" s="407"/>
      <c r="E95" s="407"/>
      <c r="F95" s="407"/>
      <c r="G95" s="420" t="s">
        <v>247</v>
      </c>
    </row>
    <row r="96" spans="1:7" ht="51.75" customHeight="1" x14ac:dyDescent="0.2">
      <c r="A96" s="11" t="str">
        <f>'007 pr. asignavimai'!M128</f>
        <v>R-007-01-05-01</v>
      </c>
      <c r="B96" s="12" t="str">
        <f>'007 pr. asignavimai'!N128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asignavimai'!O128</f>
        <v>proc.</v>
      </c>
      <c r="D96" s="11">
        <f>'007 pr. asignavimai'!P128</f>
        <v>5</v>
      </c>
      <c r="E96" s="11">
        <f>'007 pr. asignavimai'!Q128</f>
        <v>5</v>
      </c>
      <c r="F96" s="140">
        <f>'007 pr. asignavimai'!R128</f>
        <v>1</v>
      </c>
      <c r="G96" s="415"/>
    </row>
    <row r="97" spans="1:7" ht="15" x14ac:dyDescent="0.2">
      <c r="A97" s="11" t="str">
        <f>'007 pr. asignavimai'!M129</f>
        <v>R-007-01-05-02</v>
      </c>
      <c r="B97" s="12" t="str">
        <f>'007 pr. asignavimai'!N129</f>
        <v>Parduotų objektų skaičius</v>
      </c>
      <c r="C97" s="11" t="str">
        <f>'007 pr. asignavimai'!O129</f>
        <v>vnt.</v>
      </c>
      <c r="D97" s="11">
        <f>'007 pr. asignavimai'!P129</f>
        <v>5</v>
      </c>
      <c r="E97" s="11">
        <f>'007 pr. asignavimai'!Q129</f>
        <v>5</v>
      </c>
      <c r="F97" s="140">
        <f>'007 pr. asignavimai'!R129</f>
        <v>5</v>
      </c>
      <c r="G97" s="416"/>
    </row>
    <row r="98" spans="1:7" ht="15" customHeight="1" x14ac:dyDescent="0.2">
      <c r="A98" s="15" t="s">
        <v>246</v>
      </c>
      <c r="B98" s="400" t="str">
        <f>'007 pr. asignavimai'!D130</f>
        <v>Savivaldybės turto valdymas</v>
      </c>
      <c r="C98" s="400"/>
      <c r="D98" s="400"/>
      <c r="E98" s="400"/>
      <c r="F98" s="400"/>
      <c r="G98" s="421" t="s">
        <v>247</v>
      </c>
    </row>
    <row r="99" spans="1:7" ht="15" x14ac:dyDescent="0.2">
      <c r="A99" s="16" t="str">
        <f>'007 pr. asignavimai'!M130</f>
        <v>P-007-01-05-01-01</v>
      </c>
      <c r="B99" s="17" t="str">
        <f>'007 pr. asignavimai'!N130</f>
        <v>Atliktų kadastrinių matavimų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2">
        <f>'007 pr. asignavimai'!R130</f>
        <v>20</v>
      </c>
      <c r="G99" s="422"/>
    </row>
    <row r="100" spans="1:7" ht="15" x14ac:dyDescent="0.2">
      <c r="A100" s="16" t="str">
        <f>'007 pr. asignavimai'!M131</f>
        <v>P-007-01-05-01-02</v>
      </c>
      <c r="B100" s="17" t="str">
        <f>'007 pr. asignavimai'!N131</f>
        <v>Įregistruotų nekilnojamojo turto registre bylų skaičius</v>
      </c>
      <c r="C100" s="16" t="str">
        <f>'007 pr. asignavimai'!O131</f>
        <v>vnt.</v>
      </c>
      <c r="D100" s="16">
        <f>'007 pr. asignavimai'!P131</f>
        <v>20</v>
      </c>
      <c r="E100" s="16">
        <f>'007 pr. asignavimai'!Q131</f>
        <v>20</v>
      </c>
      <c r="F100" s="142">
        <f>'007 pr. asignavimai'!R131</f>
        <v>20</v>
      </c>
      <c r="G100" s="422"/>
    </row>
    <row r="101" spans="1:7" ht="15" x14ac:dyDescent="0.2">
      <c r="A101" s="16" t="str">
        <f>'007 pr. asignavimai'!M132</f>
        <v>P-007-01-05-01-03</v>
      </c>
      <c r="B101" s="17" t="str">
        <f>'007 pr. asignavimai'!N132</f>
        <v xml:space="preserve">Atliktų nekilnojamojo turto vertinimų skaičius 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2">
        <f>'007 pr. asignavimai'!R132</f>
        <v>5</v>
      </c>
      <c r="G101" s="422"/>
    </row>
    <row r="102" spans="1:7" ht="15" x14ac:dyDescent="0.2">
      <c r="A102" s="16" t="str">
        <f>'007 pr. asignavimai'!M133</f>
        <v>P-007-01-05-01-04</v>
      </c>
      <c r="B102" s="17" t="str">
        <f>'007 pr. asignavimai'!N133</f>
        <v>Energetinio naudingumo sertifikatų skaičius</v>
      </c>
      <c r="C102" s="16" t="str">
        <f>'007 pr. asignavimai'!O133</f>
        <v>vnt.</v>
      </c>
      <c r="D102" s="16">
        <f>'007 pr. asignavimai'!P133</f>
        <v>5</v>
      </c>
      <c r="E102" s="16">
        <f>'007 pr. asignavimai'!Q133</f>
        <v>5</v>
      </c>
      <c r="F102" s="142">
        <f>'007 pr. asignavimai'!R133</f>
        <v>5</v>
      </c>
      <c r="G102" s="422"/>
    </row>
    <row r="103" spans="1:7" ht="15" x14ac:dyDescent="0.2">
      <c r="A103" s="16" t="str">
        <f>'007 pr. asignavimai'!M134</f>
        <v>P-007-01-05-01-05</v>
      </c>
      <c r="B103" s="17" t="str">
        <f>'007 pr. asignavimai'!N134</f>
        <v>Įsigytų priemonių, įrangos, įrenginių skaičius (vnt.)</v>
      </c>
      <c r="C103" s="16" t="str">
        <f>'007 pr. asignavimai'!O134</f>
        <v>vnt.</v>
      </c>
      <c r="D103" s="16">
        <f>'007 pr. asignavimai'!P134</f>
        <v>1</v>
      </c>
      <c r="E103" s="16">
        <f>'007 pr. asignavimai'!Q134</f>
        <v>1</v>
      </c>
      <c r="F103" s="142">
        <f>'007 pr. asignavimai'!R134</f>
        <v>1</v>
      </c>
      <c r="G103" s="423"/>
    </row>
    <row r="104" spans="1:7" ht="17.45" customHeight="1" x14ac:dyDescent="0.2">
      <c r="A104" s="10" t="s">
        <v>221</v>
      </c>
      <c r="B104" s="406" t="str">
        <f>'007 pr. asignavimai'!C140</f>
        <v>Užtikrinti lyčių lygybės, lygių galimybių ir korupcijos prevencijos stiprinimo vykdymą</v>
      </c>
      <c r="C104" s="407"/>
      <c r="D104" s="407"/>
      <c r="E104" s="407"/>
      <c r="F104" s="407"/>
      <c r="G104" s="414" t="s">
        <v>241</v>
      </c>
    </row>
    <row r="105" spans="1:7" ht="35.450000000000003" customHeight="1" x14ac:dyDescent="0.2">
      <c r="A105" s="11" t="str">
        <f>'007 pr. asignavimai'!M140</f>
        <v>R-007-02-01-01</v>
      </c>
      <c r="B105" s="12" t="str">
        <f>'007 pr. asignavimai'!N140</f>
        <v>Savivaldybės lygių galimybių ir korupcijos prevencijos stiprinimo vykdymo plano įgyvendinimo lygis</v>
      </c>
      <c r="C105" s="11" t="str">
        <f>'007 pr. asignavimai'!O140</f>
        <v>proc.</v>
      </c>
      <c r="D105" s="11">
        <f>'007 pr. asignavimai'!P140</f>
        <v>90</v>
      </c>
      <c r="E105" s="11">
        <f>'007 pr. asignavimai'!Q140</f>
        <v>90</v>
      </c>
      <c r="F105" s="140">
        <f>'007 pr. asignavimai'!R140</f>
        <v>90</v>
      </c>
      <c r="G105" s="416"/>
    </row>
    <row r="106" spans="1:7" ht="18.75" customHeight="1" x14ac:dyDescent="0.2">
      <c r="A106" s="15" t="s">
        <v>232</v>
      </c>
      <c r="B106" s="400" t="str">
        <f>'007 pr. asignavimai'!D141</f>
        <v>Lyčių lygybės užtikrinimas</v>
      </c>
      <c r="C106" s="400"/>
      <c r="D106" s="400"/>
      <c r="E106" s="400"/>
      <c r="F106" s="400"/>
      <c r="G106" s="417" t="s">
        <v>241</v>
      </c>
    </row>
    <row r="107" spans="1:7" ht="15" x14ac:dyDescent="0.2">
      <c r="A107" s="16" t="str">
        <f>'007 pr. asignavimai'!M141</f>
        <v>V-007-02-01-01-01</v>
      </c>
      <c r="B107" s="17" t="str">
        <f>'007 pr. asignavimai'!N141</f>
        <v>Suorganizuotų mokymų skaičius lyčių lygybės tema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2">
        <f>'007 pr. asignavimai'!R141</f>
        <v>2</v>
      </c>
      <c r="G107" s="419"/>
    </row>
    <row r="108" spans="1:7" ht="15.75" customHeight="1" x14ac:dyDescent="0.2">
      <c r="A108" s="15" t="s">
        <v>233</v>
      </c>
      <c r="B108" s="400" t="str">
        <f>'007 pr. asignavimai'!D144</f>
        <v>Savivaldybės lygių galimybių užtikrinimo priemonių vykdymo planas</v>
      </c>
      <c r="C108" s="400"/>
      <c r="D108" s="400"/>
      <c r="E108" s="400"/>
      <c r="F108" s="400"/>
      <c r="G108" s="417" t="s">
        <v>241</v>
      </c>
    </row>
    <row r="109" spans="1:7" ht="15" x14ac:dyDescent="0.2">
      <c r="A109" s="16" t="str">
        <f>'007 pr. asignavimai'!M144</f>
        <v>V-007-02-01-02-01</v>
      </c>
      <c r="B109" s="17" t="str">
        <f>'007 pr. asignavimai'!N144</f>
        <v>Įgyvendinamų priemonių skaičius</v>
      </c>
      <c r="C109" s="16" t="str">
        <f>'007 pr. asignavimai'!O144</f>
        <v>vnt.</v>
      </c>
      <c r="D109" s="16">
        <f>'007 pr. asignavimai'!P144</f>
        <v>1</v>
      </c>
      <c r="E109" s="16">
        <f>'007 pr. asignavimai'!Q144</f>
        <v>1</v>
      </c>
      <c r="F109" s="142">
        <f>'007 pr. asignavimai'!R144</f>
        <v>1</v>
      </c>
      <c r="G109" s="419"/>
    </row>
    <row r="110" spans="1:7" ht="17.45" customHeight="1" x14ac:dyDescent="0.2">
      <c r="A110" s="15" t="s">
        <v>213</v>
      </c>
      <c r="B110" s="400" t="str">
        <f>'007 pr. asignavimai'!D147</f>
        <v>Antikorupcinio sąmoningumo didinimas</v>
      </c>
      <c r="C110" s="400"/>
      <c r="D110" s="400"/>
      <c r="E110" s="400"/>
      <c r="F110" s="400"/>
      <c r="G110" s="417" t="s">
        <v>241</v>
      </c>
    </row>
    <row r="111" spans="1:7" ht="17.45" customHeight="1" x14ac:dyDescent="0.2">
      <c r="A111" s="16" t="str">
        <f>'007 pr. asignavimai'!M147</f>
        <v>V-007-02-01-03-01</v>
      </c>
      <c r="B111" s="17" t="str">
        <f>'007 pr. asignavimai'!N147</f>
        <v>Pravestų mokymų skaičius</v>
      </c>
      <c r="C111" s="16" t="str">
        <f>'007 pr. asignavimai'!O147</f>
        <v>vnt.</v>
      </c>
      <c r="D111" s="16">
        <f>'007 pr. asignavimai'!P147</f>
        <v>1</v>
      </c>
      <c r="E111" s="16">
        <f>'007 pr. asignavimai'!Q147</f>
        <v>1</v>
      </c>
      <c r="F111" s="142">
        <f>'007 pr. asignavimai'!R147</f>
        <v>1</v>
      </c>
      <c r="G111" s="418"/>
    </row>
    <row r="112" spans="1:7" ht="15" x14ac:dyDescent="0.2">
      <c r="A112" s="175" t="str">
        <f>'007 pr. asignavimai'!M148</f>
        <v>V-007-02-01-03-02</v>
      </c>
      <c r="B112" s="176" t="str">
        <f>'007 pr. asignavimai'!N148</f>
        <v>Surengtų konkursų skaičius</v>
      </c>
      <c r="C112" s="175" t="str">
        <f>'007 pr. asignavimai'!O148</f>
        <v>vnt.</v>
      </c>
      <c r="D112" s="175">
        <f>'007 pr. asignavimai'!P148</f>
        <v>1</v>
      </c>
      <c r="E112" s="175">
        <f>'007 pr. asignavimai'!Q148</f>
        <v>1</v>
      </c>
      <c r="F112" s="177">
        <f>'007 pr. asignavimai'!R148</f>
        <v>1</v>
      </c>
      <c r="G112" s="419"/>
    </row>
  </sheetData>
  <mergeCells count="83">
    <mergeCell ref="G110:G112"/>
    <mergeCell ref="G95:G97"/>
    <mergeCell ref="G104:G105"/>
    <mergeCell ref="G98:G103"/>
    <mergeCell ref="G106:G107"/>
    <mergeCell ref="G108:G109"/>
    <mergeCell ref="G86:G87"/>
    <mergeCell ref="G88:G89"/>
    <mergeCell ref="G82:G83"/>
    <mergeCell ref="G90:G91"/>
    <mergeCell ref="G92:G94"/>
    <mergeCell ref="G69:G72"/>
    <mergeCell ref="G73:G74"/>
    <mergeCell ref="G75:G76"/>
    <mergeCell ref="G77:G78"/>
    <mergeCell ref="G84:G85"/>
    <mergeCell ref="G79:G81"/>
    <mergeCell ref="G57:G58"/>
    <mergeCell ref="G49:G52"/>
    <mergeCell ref="G59:G64"/>
    <mergeCell ref="G65:G66"/>
    <mergeCell ref="G67:G68"/>
    <mergeCell ref="G43:G44"/>
    <mergeCell ref="G45:G46"/>
    <mergeCell ref="G47:G48"/>
    <mergeCell ref="G53:G54"/>
    <mergeCell ref="G55:G56"/>
    <mergeCell ref="G24:G28"/>
    <mergeCell ref="G29:G35"/>
    <mergeCell ref="G36:G38"/>
    <mergeCell ref="G39:G40"/>
    <mergeCell ref="G41:G42"/>
    <mergeCell ref="G11:G12"/>
    <mergeCell ref="G14:G16"/>
    <mergeCell ref="G17:G19"/>
    <mergeCell ref="G20:G23"/>
    <mergeCell ref="B14:F14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A11:A12"/>
    <mergeCell ref="B17:F17"/>
    <mergeCell ref="B20:F20"/>
    <mergeCell ref="B24:F24"/>
    <mergeCell ref="B29:F29"/>
    <mergeCell ref="D11:F11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F1:G1"/>
    <mergeCell ref="F2:G2"/>
    <mergeCell ref="F3:G3"/>
    <mergeCell ref="F4:G4"/>
    <mergeCell ref="A10:G10"/>
    <mergeCell ref="F6:G6"/>
    <mergeCell ref="F7:G7"/>
    <mergeCell ref="F8:G8"/>
    <mergeCell ref="F5:G5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2024-12-19T12:33:19Z</dcterms:modified>
</cp:coreProperties>
</file>