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dambrauskiene\Desktop\2012-2024 biudzetai\2025\Naujas aplankas\po kalbininkės pataisymų\"/>
    </mc:Choice>
  </mc:AlternateContent>
  <bookViews>
    <workbookView xWindow="0" yWindow="0" windowWidth="23040" windowHeight="9075"/>
  </bookViews>
  <sheets>
    <sheet name="2025_ su 2024 metu pradzia" sheetId="12" r:id="rId1"/>
    <sheet name="Sheet1" sheetId="7" r:id="rId2"/>
  </sheets>
  <calcPr calcId="162913"/>
</workbook>
</file>

<file path=xl/calcChain.xml><?xml version="1.0" encoding="utf-8"?>
<calcChain xmlns="http://schemas.openxmlformats.org/spreadsheetml/2006/main">
  <c r="F205" i="12" l="1"/>
  <c r="N190" i="12" l="1"/>
  <c r="L37" i="12"/>
  <c r="F491" i="12" l="1"/>
  <c r="F213" i="12"/>
  <c r="B217" i="12"/>
  <c r="F183" i="12" l="1"/>
  <c r="L220" i="12" l="1"/>
  <c r="L265" i="12"/>
  <c r="N498" i="12"/>
  <c r="N502" i="12"/>
  <c r="N506" i="12"/>
  <c r="N510" i="12"/>
  <c r="N514" i="12"/>
  <c r="N518" i="12"/>
  <c r="N480" i="12"/>
  <c r="N460" i="12"/>
  <c r="N464" i="12"/>
  <c r="N472" i="12"/>
  <c r="N476" i="12"/>
  <c r="N420" i="12"/>
  <c r="N424" i="12"/>
  <c r="N428" i="12"/>
  <c r="N432" i="12"/>
  <c r="N436" i="12"/>
  <c r="N440" i="12"/>
  <c r="N444" i="12"/>
  <c r="N448" i="12"/>
  <c r="N452" i="12"/>
  <c r="N408" i="12"/>
  <c r="N412" i="12"/>
  <c r="N416" i="12"/>
  <c r="N396" i="12"/>
  <c r="N400" i="12"/>
  <c r="N404" i="12"/>
  <c r="N392" i="12"/>
  <c r="N377" i="12"/>
  <c r="N381" i="12"/>
  <c r="N365" i="12"/>
  <c r="N369" i="12"/>
  <c r="N373" i="12"/>
  <c r="N337" i="12"/>
  <c r="N341" i="12"/>
  <c r="N285" i="12"/>
  <c r="N289" i="12"/>
  <c r="N293" i="12"/>
  <c r="N297" i="12"/>
  <c r="N311" i="12"/>
  <c r="N315" i="12"/>
  <c r="N273" i="12"/>
  <c r="N261" i="12"/>
  <c r="N265" i="12"/>
  <c r="N257" i="12"/>
  <c r="N241" i="12"/>
  <c r="N233" i="12"/>
  <c r="N220" i="12"/>
  <c r="N225" i="12"/>
  <c r="N194" i="12"/>
  <c r="N202" i="12"/>
  <c r="L77" i="12"/>
  <c r="N456" i="12" l="1"/>
  <c r="B489" i="12" l="1"/>
  <c r="B488" i="12"/>
  <c r="C305" i="12"/>
  <c r="D305" i="12"/>
  <c r="E305" i="12"/>
  <c r="C304" i="12"/>
  <c r="D304" i="12"/>
  <c r="E304" i="12"/>
  <c r="F304" i="12"/>
  <c r="B202" i="12" l="1"/>
  <c r="L448" i="12" l="1"/>
  <c r="L241" i="12" l="1"/>
  <c r="L253" i="12"/>
  <c r="B238" i="12"/>
  <c r="B237" i="12"/>
  <c r="L304" i="12" l="1"/>
  <c r="C491" i="12" l="1"/>
  <c r="D491" i="12"/>
  <c r="E491" i="12"/>
  <c r="F492" i="12"/>
  <c r="N491" i="12" s="1"/>
  <c r="N212" i="12"/>
  <c r="B216" i="12"/>
  <c r="B491" i="12" l="1"/>
  <c r="F305" i="12"/>
  <c r="N304" i="12" s="1"/>
  <c r="B278" i="12"/>
  <c r="B277" i="12"/>
  <c r="B213" i="12" l="1"/>
  <c r="L9" i="12" l="1"/>
  <c r="N9" i="12"/>
  <c r="L13" i="12"/>
  <c r="N13" i="12"/>
  <c r="L17" i="12"/>
  <c r="N17" i="12"/>
  <c r="L21" i="12"/>
  <c r="N21" i="12"/>
  <c r="L25" i="12"/>
  <c r="N25" i="12"/>
  <c r="L29" i="12"/>
  <c r="N29" i="12"/>
  <c r="L33" i="12"/>
  <c r="N33" i="12"/>
  <c r="N37" i="12"/>
  <c r="L41" i="12"/>
  <c r="N41" i="12"/>
  <c r="L45" i="12"/>
  <c r="N45" i="12"/>
  <c r="L49" i="12"/>
  <c r="N49" i="12"/>
  <c r="L53" i="12"/>
  <c r="N53" i="12"/>
  <c r="L57" i="12"/>
  <c r="N57" i="12"/>
  <c r="L61" i="12"/>
  <c r="N61" i="12"/>
  <c r="L65" i="12"/>
  <c r="N65" i="12"/>
  <c r="L69" i="12"/>
  <c r="N69" i="12"/>
  <c r="L73" i="12"/>
  <c r="N73" i="12"/>
  <c r="N81" i="12"/>
  <c r="N85" i="12"/>
  <c r="N89" i="12"/>
  <c r="N93" i="12"/>
  <c r="N97" i="12"/>
  <c r="N101" i="12"/>
  <c r="N105" i="12"/>
  <c r="N109" i="12"/>
  <c r="N113" i="12"/>
  <c r="N117" i="12"/>
  <c r="N127" i="12"/>
  <c r="N131" i="12"/>
  <c r="N135" i="12"/>
  <c r="N139" i="12"/>
  <c r="N143" i="12"/>
  <c r="N147" i="12"/>
  <c r="N151" i="12"/>
  <c r="N155" i="12"/>
  <c r="N159" i="12"/>
  <c r="N167" i="12"/>
  <c r="N171" i="12"/>
  <c r="N175" i="12"/>
  <c r="N179" i="12"/>
  <c r="L245" i="12"/>
  <c r="L249" i="12"/>
  <c r="N249" i="12"/>
  <c r="L325" i="12"/>
  <c r="N325" i="12"/>
  <c r="L329" i="12"/>
  <c r="N329" i="12"/>
  <c r="L333" i="12"/>
  <c r="N333" i="12"/>
  <c r="L345" i="12"/>
  <c r="N345" i="12"/>
  <c r="L349" i="12"/>
  <c r="N349" i="12"/>
  <c r="L353" i="12"/>
  <c r="N353" i="12"/>
  <c r="L357" i="12"/>
  <c r="N357" i="12"/>
  <c r="L361" i="12"/>
  <c r="N361" i="12"/>
  <c r="L440" i="12"/>
  <c r="L452" i="12"/>
  <c r="L456" i="12"/>
  <c r="F385" i="12" l="1"/>
  <c r="C492" i="12" l="1"/>
  <c r="L491" i="12" s="1"/>
  <c r="D492" i="12"/>
  <c r="E492" i="12"/>
  <c r="C121" i="12"/>
  <c r="D121" i="12"/>
  <c r="E121" i="12"/>
  <c r="C120" i="12"/>
  <c r="D120" i="12"/>
  <c r="E120" i="12"/>
  <c r="F121" i="12"/>
  <c r="F120" i="12"/>
  <c r="B436" i="12"/>
  <c r="N120" i="12" l="1"/>
  <c r="L120" i="12"/>
  <c r="C523" i="12" l="1"/>
  <c r="D523" i="12"/>
  <c r="E523" i="12"/>
  <c r="C522" i="12"/>
  <c r="D522" i="12"/>
  <c r="E522" i="12"/>
  <c r="F523" i="12"/>
  <c r="F522" i="12"/>
  <c r="B245" i="12"/>
  <c r="N522" i="12" l="1"/>
  <c r="F532" i="12"/>
  <c r="B518" i="12" l="1"/>
  <c r="B514" i="12"/>
  <c r="B515" i="12"/>
  <c r="B510" i="12"/>
  <c r="B506" i="12"/>
  <c r="B502" i="12"/>
  <c r="B498" i="12"/>
  <c r="B484" i="12"/>
  <c r="B480" i="12"/>
  <c r="B476" i="12"/>
  <c r="B472" i="12"/>
  <c r="B464" i="12"/>
  <c r="B460" i="12"/>
  <c r="B456" i="12"/>
  <c r="B452" i="12"/>
  <c r="B440" i="12"/>
  <c r="B441" i="12"/>
  <c r="B444" i="12"/>
  <c r="B448" i="12" l="1"/>
  <c r="B432" i="12"/>
  <c r="B428" i="12"/>
  <c r="B424" i="12"/>
  <c r="B420" i="12"/>
  <c r="B416" i="12"/>
  <c r="B412" i="12"/>
  <c r="B408" i="12"/>
  <c r="B400" i="12"/>
  <c r="B404" i="12"/>
  <c r="B396" i="12"/>
  <c r="B392" i="12"/>
  <c r="B381" i="12"/>
  <c r="B373" i="12"/>
  <c r="B377" i="12"/>
  <c r="B369" i="12"/>
  <c r="B365" i="12"/>
  <c r="B361" i="12"/>
  <c r="B357" i="12"/>
  <c r="B353" i="12"/>
  <c r="B349" i="12"/>
  <c r="B345" i="12"/>
  <c r="B337" i="12"/>
  <c r="B338" i="12"/>
  <c r="B341" i="12"/>
  <c r="B333" i="12" l="1"/>
  <c r="B329" i="12"/>
  <c r="B325" i="12" l="1"/>
  <c r="B311" i="12"/>
  <c r="B315" i="12"/>
  <c r="B297" i="12"/>
  <c r="B293" i="12"/>
  <c r="B289" i="12"/>
  <c r="B304" i="12" l="1"/>
  <c r="B273" i="12"/>
  <c r="B285" i="12"/>
  <c r="B269" i="12"/>
  <c r="B265" i="12"/>
  <c r="B261" i="12"/>
  <c r="B262" i="12"/>
  <c r="B257" i="12"/>
  <c r="B253" i="12"/>
  <c r="B249" i="12"/>
  <c r="B241" i="12"/>
  <c r="B233" i="12"/>
  <c r="B229" i="12"/>
  <c r="B225" i="12"/>
  <c r="B212" i="12"/>
  <c r="I212" i="12" s="1"/>
  <c r="B220" i="12"/>
  <c r="B194" i="12" l="1"/>
  <c r="B190" i="12"/>
  <c r="B117" i="12"/>
  <c r="B113" i="12"/>
  <c r="B109" i="12"/>
  <c r="B105" i="12"/>
  <c r="B106" i="12"/>
  <c r="B101" i="12"/>
  <c r="B97" i="12"/>
  <c r="B93" i="12"/>
  <c r="B89" i="12"/>
  <c r="B85" i="12"/>
  <c r="B81" i="12"/>
  <c r="B77" i="12"/>
  <c r="B73" i="12"/>
  <c r="B69" i="12"/>
  <c r="B65" i="12"/>
  <c r="B61" i="12"/>
  <c r="B57" i="12"/>
  <c r="B53" i="12"/>
  <c r="B49" i="12"/>
  <c r="B41" i="12"/>
  <c r="B45" i="12"/>
  <c r="B37" i="12"/>
  <c r="B33" i="12"/>
  <c r="B29" i="12"/>
  <c r="B25" i="12"/>
  <c r="B21" i="12"/>
  <c r="B17" i="12"/>
  <c r="B13" i="12"/>
  <c r="B9" i="12"/>
  <c r="B120" i="12" l="1"/>
  <c r="B179" i="12"/>
  <c r="B175" i="12"/>
  <c r="B171" i="12"/>
  <c r="B164" i="12"/>
  <c r="B163" i="12"/>
  <c r="B167" i="12"/>
  <c r="B159" i="12"/>
  <c r="B155" i="12"/>
  <c r="B151" i="12"/>
  <c r="B147" i="12"/>
  <c r="B148" i="12"/>
  <c r="B143" i="12"/>
  <c r="B139" i="12"/>
  <c r="B135" i="12"/>
  <c r="B127" i="12"/>
  <c r="B131" i="12"/>
  <c r="B183" i="12" l="1"/>
  <c r="F184" i="12"/>
  <c r="N183" i="12" s="1"/>
  <c r="G181" i="12"/>
  <c r="E183" i="12"/>
  <c r="E184" i="12"/>
  <c r="E205" i="12"/>
  <c r="E206" i="12"/>
  <c r="E318" i="12"/>
  <c r="E319" i="12"/>
  <c r="E385" i="12"/>
  <c r="E386" i="12"/>
  <c r="E529" i="12"/>
  <c r="E532" i="12"/>
  <c r="E526" i="12" l="1"/>
  <c r="E527" i="12"/>
  <c r="E533" i="12" s="1"/>
  <c r="E530" i="12" l="1"/>
  <c r="I301" i="12"/>
  <c r="B519" i="12" l="1"/>
  <c r="I518" i="12" s="1"/>
  <c r="B485" i="12"/>
  <c r="C385" i="12"/>
  <c r="D385" i="12"/>
  <c r="C386" i="12"/>
  <c r="D386" i="12"/>
  <c r="F386" i="12"/>
  <c r="N385" i="12" s="1"/>
  <c r="C318" i="12"/>
  <c r="D318" i="12"/>
  <c r="C319" i="12"/>
  <c r="D319" i="12"/>
  <c r="F318" i="12"/>
  <c r="F319" i="12"/>
  <c r="B282" i="12"/>
  <c r="B281" i="12"/>
  <c r="B270" i="12"/>
  <c r="B274" i="12"/>
  <c r="I273" i="12" s="1"/>
  <c r="B286" i="12"/>
  <c r="I285" i="12" s="1"/>
  <c r="B290" i="12"/>
  <c r="I289" i="12" s="1"/>
  <c r="G288" i="12"/>
  <c r="B294" i="12"/>
  <c r="I293" i="12" s="1"/>
  <c r="G290" i="12"/>
  <c r="C205" i="12"/>
  <c r="D205" i="12"/>
  <c r="C206" i="12"/>
  <c r="D206" i="12"/>
  <c r="F206" i="12"/>
  <c r="N205" i="12" s="1"/>
  <c r="F526" i="12" l="1"/>
  <c r="N318" i="12"/>
  <c r="L385" i="12"/>
  <c r="B305" i="12"/>
  <c r="I304" i="12" s="1"/>
  <c r="C183" i="12"/>
  <c r="C526" i="12" s="1"/>
  <c r="D183" i="12"/>
  <c r="D526" i="12" s="1"/>
  <c r="C184" i="12"/>
  <c r="D184" i="12"/>
  <c r="F527" i="12"/>
  <c r="N526" i="12" l="1"/>
  <c r="F533" i="12"/>
  <c r="B526" i="12"/>
  <c r="B469" i="12"/>
  <c r="I514" i="12"/>
  <c r="B511" i="12"/>
  <c r="I510" i="12" s="1"/>
  <c r="B507" i="12"/>
  <c r="I506" i="12" s="1"/>
  <c r="B503" i="12"/>
  <c r="I502" i="12" s="1"/>
  <c r="B499" i="12"/>
  <c r="I498" i="12" s="1"/>
  <c r="B481" i="12"/>
  <c r="I480" i="12" s="1"/>
  <c r="B477" i="12"/>
  <c r="I476" i="12" s="1"/>
  <c r="B473" i="12"/>
  <c r="I472" i="12" s="1"/>
  <c r="B465" i="12"/>
  <c r="I464" i="12" s="1"/>
  <c r="B461" i="12"/>
  <c r="I460" i="12" s="1"/>
  <c r="B433" i="12"/>
  <c r="I432" i="12" s="1"/>
  <c r="B429" i="12"/>
  <c r="I428" i="12" s="1"/>
  <c r="B425" i="12"/>
  <c r="I424" i="12" s="1"/>
  <c r="B421" i="12"/>
  <c r="I420" i="12" s="1"/>
  <c r="B417" i="12"/>
  <c r="I416" i="12" s="1"/>
  <c r="B413" i="12"/>
  <c r="I412" i="12" s="1"/>
  <c r="B409" i="12"/>
  <c r="I408" i="12" s="1"/>
  <c r="B405" i="12"/>
  <c r="I404" i="12" s="1"/>
  <c r="B401" i="12"/>
  <c r="I400" i="12" s="1"/>
  <c r="B397" i="12"/>
  <c r="I396" i="12" s="1"/>
  <c r="B393" i="12"/>
  <c r="B449" i="12"/>
  <c r="I448" i="12" s="1"/>
  <c r="B445" i="12"/>
  <c r="I444" i="12" s="1"/>
  <c r="B453" i="12"/>
  <c r="I452" i="12" s="1"/>
  <c r="B457" i="12"/>
  <c r="I456" i="12" s="1"/>
  <c r="I440" i="12"/>
  <c r="B437" i="12"/>
  <c r="I436" i="12" s="1"/>
  <c r="B370" i="12"/>
  <c r="I369" i="12" s="1"/>
  <c r="B374" i="12"/>
  <c r="I373" i="12" s="1"/>
  <c r="B378" i="12"/>
  <c r="I377" i="12" s="1"/>
  <c r="B382" i="12"/>
  <c r="I381" i="12" s="1"/>
  <c r="B366" i="12"/>
  <c r="I365" i="12" s="1"/>
  <c r="B362" i="12"/>
  <c r="I361" i="12" s="1"/>
  <c r="B358" i="12"/>
  <c r="I357" i="12" s="1"/>
  <c r="B354" i="12"/>
  <c r="I353" i="12" s="1"/>
  <c r="B350" i="12"/>
  <c r="I349" i="12" s="1"/>
  <c r="B346" i="12"/>
  <c r="I345" i="12" s="1"/>
  <c r="B342" i="12"/>
  <c r="I341" i="12" s="1"/>
  <c r="I337" i="12"/>
  <c r="B334" i="12"/>
  <c r="I333" i="12" s="1"/>
  <c r="B330" i="12"/>
  <c r="I329" i="12" s="1"/>
  <c r="B326" i="12"/>
  <c r="I325" i="12" s="1"/>
  <c r="B316" i="12"/>
  <c r="I315" i="12" s="1"/>
  <c r="B312" i="12"/>
  <c r="I311" i="12" s="1"/>
  <c r="B298" i="12"/>
  <c r="I297" i="12" s="1"/>
  <c r="B266" i="12"/>
  <c r="I265" i="12" s="1"/>
  <c r="I261" i="12"/>
  <c r="B258" i="12"/>
  <c r="I257" i="12" s="1"/>
  <c r="B254" i="12"/>
  <c r="I253" i="12" s="1"/>
  <c r="B234" i="12"/>
  <c r="I233" i="12" s="1"/>
  <c r="B230" i="12"/>
  <c r="I229" i="12" s="1"/>
  <c r="B226" i="12"/>
  <c r="I225" i="12" s="1"/>
  <c r="B221" i="12"/>
  <c r="I220" i="12" s="1"/>
  <c r="B250" i="12"/>
  <c r="I249" i="12" s="1"/>
  <c r="B246" i="12"/>
  <c r="I245" i="12" s="1"/>
  <c r="B242" i="12"/>
  <c r="I241" i="12" s="1"/>
  <c r="B203" i="12"/>
  <c r="I202" i="12" s="1"/>
  <c r="B195" i="12"/>
  <c r="I194" i="12" s="1"/>
  <c r="B176" i="12"/>
  <c r="I175" i="12" s="1"/>
  <c r="B156" i="12"/>
  <c r="I155" i="12" s="1"/>
  <c r="B160" i="12"/>
  <c r="I159" i="12" s="1"/>
  <c r="B168" i="12"/>
  <c r="I167" i="12" s="1"/>
  <c r="B172" i="12"/>
  <c r="I171" i="12" s="1"/>
  <c r="B180" i="12"/>
  <c r="I179" i="12" s="1"/>
  <c r="B152" i="12"/>
  <c r="I151" i="12" s="1"/>
  <c r="I147" i="12"/>
  <c r="B144" i="12"/>
  <c r="I143" i="12" s="1"/>
  <c r="B140" i="12"/>
  <c r="I139" i="12" s="1"/>
  <c r="B136" i="12"/>
  <c r="I135" i="12" s="1"/>
  <c r="B132" i="12"/>
  <c r="I131" i="12" s="1"/>
  <c r="B128" i="12"/>
  <c r="B118" i="12"/>
  <c r="B114" i="12"/>
  <c r="I113" i="12" s="1"/>
  <c r="B110" i="12"/>
  <c r="I109" i="12" s="1"/>
  <c r="I105" i="12"/>
  <c r="B102" i="12"/>
  <c r="I101" i="12" s="1"/>
  <c r="B98" i="12"/>
  <c r="I97" i="12" s="1"/>
  <c r="B94" i="12"/>
  <c r="I93" i="12" s="1"/>
  <c r="B90" i="12"/>
  <c r="I89" i="12" s="1"/>
  <c r="B86" i="12"/>
  <c r="I85" i="12" s="1"/>
  <c r="B82" i="12"/>
  <c r="I81" i="12" s="1"/>
  <c r="B78" i="12"/>
  <c r="I77" i="12" s="1"/>
  <c r="B74" i="12"/>
  <c r="I73" i="12" s="1"/>
  <c r="B70" i="12"/>
  <c r="I69" i="12" s="1"/>
  <c r="B66" i="12"/>
  <c r="I65" i="12" s="1"/>
  <c r="B62" i="12"/>
  <c r="I61" i="12" s="1"/>
  <c r="B58" i="12"/>
  <c r="I57" i="12" s="1"/>
  <c r="B54" i="12"/>
  <c r="I53" i="12" s="1"/>
  <c r="B50" i="12"/>
  <c r="I49" i="12" s="1"/>
  <c r="B46" i="12"/>
  <c r="I45" i="12" s="1"/>
  <c r="B42" i="12"/>
  <c r="I41" i="12" s="1"/>
  <c r="B38" i="12"/>
  <c r="I37" i="12" s="1"/>
  <c r="B34" i="12"/>
  <c r="I33" i="12" s="1"/>
  <c r="B30" i="12"/>
  <c r="I29" i="12" s="1"/>
  <c r="B26" i="12"/>
  <c r="I25" i="12" s="1"/>
  <c r="B22" i="12"/>
  <c r="I21" i="12" s="1"/>
  <c r="B18" i="12"/>
  <c r="I17" i="12" s="1"/>
  <c r="B14" i="12"/>
  <c r="I13" i="12" s="1"/>
  <c r="B10" i="12"/>
  <c r="I127" i="12" l="1"/>
  <c r="B184" i="12"/>
  <c r="I392" i="12"/>
  <c r="B121" i="12"/>
  <c r="I120" i="12" s="1"/>
  <c r="I117" i="12"/>
  <c r="G514" i="12" l="1"/>
  <c r="D529" i="12" l="1"/>
  <c r="F529" i="12"/>
  <c r="C529" i="12"/>
  <c r="C532" i="12"/>
  <c r="D532" i="12"/>
  <c r="F530" i="12" l="1"/>
  <c r="B529" i="12"/>
  <c r="B532" i="12"/>
  <c r="G205" i="12" l="1"/>
  <c r="C530" i="12" l="1"/>
  <c r="J350" i="12" l="1"/>
  <c r="J349" i="12"/>
  <c r="J348" i="12"/>
  <c r="H514" i="12" l="1"/>
  <c r="G460" i="12"/>
  <c r="G459" i="12"/>
  <c r="B191" i="12"/>
  <c r="G178" i="12"/>
  <c r="G177" i="12"/>
  <c r="G121" i="12"/>
  <c r="G120" i="12"/>
  <c r="I183" i="12" l="1"/>
  <c r="D527" i="12"/>
  <c r="D533" i="12" s="1"/>
  <c r="B206" i="12"/>
  <c r="I9" i="12"/>
  <c r="B385" i="12"/>
  <c r="B319" i="12"/>
  <c r="B492" i="12"/>
  <c r="I491" i="12" s="1"/>
  <c r="B523" i="12"/>
  <c r="B205" i="12"/>
  <c r="B318" i="12"/>
  <c r="B522" i="12"/>
  <c r="B386" i="12"/>
  <c r="C527" i="12"/>
  <c r="L526" i="12" s="1"/>
  <c r="I522" i="12" l="1"/>
  <c r="I318" i="12"/>
  <c r="I205" i="12"/>
  <c r="I386" i="12"/>
  <c r="D530" i="12"/>
  <c r="B530" i="12" s="1"/>
  <c r="B527" i="12"/>
  <c r="I526" i="12" s="1"/>
  <c r="C533" i="12"/>
  <c r="B533" i="12" l="1"/>
</calcChain>
</file>

<file path=xl/sharedStrings.xml><?xml version="1.0" encoding="utf-8"?>
<sst xmlns="http://schemas.openxmlformats.org/spreadsheetml/2006/main" count="542" uniqueCount="250">
  <si>
    <t>IŠ  VISO</t>
  </si>
  <si>
    <t>Kitos išlaidos</t>
  </si>
  <si>
    <t>iš jų:</t>
  </si>
  <si>
    <t>ALSĖDŽIŲ SENIŪNIJA</t>
  </si>
  <si>
    <t>BABRUNGO SENIŪNIJA</t>
  </si>
  <si>
    <t>KULIŲ SENIŪNIJA</t>
  </si>
  <si>
    <t>NAUSODŽIO SENIŪNIJA</t>
  </si>
  <si>
    <t>PAUKŠTAKIŲ SENIŪNIJA</t>
  </si>
  <si>
    <t>STALGĖNŲ SENIŪNIJA</t>
  </si>
  <si>
    <t>ŠATEIKIŲ SENIŪNIJA</t>
  </si>
  <si>
    <t>ŽEMAIČIŲ KALVARIJOS SENIŪNIJA</t>
  </si>
  <si>
    <t>ŽLIBINŲ SENIŪNIJA</t>
  </si>
  <si>
    <t>PLATELIŲ SENIŪNIJA</t>
  </si>
  <si>
    <t xml:space="preserve">Soc. draud. įmokos </t>
  </si>
  <si>
    <t>Darbo užmokestis</t>
  </si>
  <si>
    <t xml:space="preserve">PLUNGĖS MIESTO SENIŪNIJA </t>
  </si>
  <si>
    <t>IŠ VISO (001) UGDYMO KOKYBĖS,SPORTO IR MODERNIOS APLINKOS UŽTIKRINIMO PROGRAMAI</t>
  </si>
  <si>
    <t>(002) EKONOMINĖS IR PROJEKTINĖS VEIKLOS PROGRAMA</t>
  </si>
  <si>
    <t>IŠ VISO (002) EKONOMINĖS IR PROJEKTINĖS VEIKLOS PROGRAMAI</t>
  </si>
  <si>
    <t>(003) TERITORIJŲ PLANAVIMO PROGRAMA</t>
  </si>
  <si>
    <t>IŠ VISO (003)TERITORIJŲ PLANAVIMO PROGRAMAI</t>
  </si>
  <si>
    <t>IŠ VISO (004) SOCIALIAI SAUGIOS IR SVEIKOS APLINKOS KŪRIMO PROGRAMAI</t>
  </si>
  <si>
    <t>(004) SOCIALIAI SAUGIOS IR SVEIKOS APLINKOS KŪRIMO PROGRAMA</t>
  </si>
  <si>
    <t>(006) KULTŪROS IR TURIZMO PROGRAMA</t>
  </si>
  <si>
    <t>IŠ VISO (006) KULTŪROS IR TURIZMO PROGRAMAI</t>
  </si>
  <si>
    <t>001 PROGRAMA</t>
  </si>
  <si>
    <t>(008) INFRASTRUKTŪROS OBJEKTŲ PRIEŽIŪROS IR ŪKINIŲ SUBJEKTŲ RĖMIMO PROGRAMA</t>
  </si>
  <si>
    <t>(007) SAVIVALDYBĖS VEIKLOS VALDYMO PROGRAMA</t>
  </si>
  <si>
    <t>IŠ VISO (007) SAVIVALDYBĖS VEIKLOS VALDYMO PROGRAMAI</t>
  </si>
  <si>
    <t>IŠ VISO (008) INFRASTR. OBJEKTŲ PRIEŽIŪROS IR ŪKINIŲ SUBJEKTŲ RĖMIMO PROGRAMAI</t>
  </si>
  <si>
    <t>ANTIKORUPCINIO SĄMONINGUMO DIDINIMAS</t>
  </si>
  <si>
    <t>2024 m. projektas</t>
  </si>
  <si>
    <t>2024 m. savar. sav. f. be skolintų lėšų</t>
  </si>
  <si>
    <t xml:space="preserve">2024 m. skolintos lėšos </t>
  </si>
  <si>
    <t>INVESTICIJŲ PROJEKTŲ,NUMATYTŲ 2022-2030 M. TELŠIŲ REGIONO PLĖTROS PLANE, VYKDYMAS (SKOLINTOS)</t>
  </si>
  <si>
    <t>(005) APLINKOS APSAUGOS PROGRAMA</t>
  </si>
  <si>
    <t>IŠ VISO (005) APLINKOS APSAUGOS PROGRAMAI</t>
  </si>
  <si>
    <t>2025 M. BIUDŽETO PROJEKTAS PAGAL STRATEGINIO VEIKLOS PLANO PIEMONES (IŠLAIDOS SAVARANKIŠKOSIOMS FUNKCIJOMS), tūkst. eurų (2024 metų biudžetas, patvirtintas metų pradžioje)</t>
  </si>
  <si>
    <t>2025 m. projektas</t>
  </si>
  <si>
    <t>2024 m. biudžetas</t>
  </si>
  <si>
    <t xml:space="preserve">2025 m. skolintos lėšos </t>
  </si>
  <si>
    <t>2025 m. savar. sav. f. be skolintų lėšų</t>
  </si>
  <si>
    <t>SAVIVALDYBĖS IR SOCIALINIO BŪSTO FONDO PLĖTRA</t>
  </si>
  <si>
    <t>Kitos išlaidos iš lentelės</t>
  </si>
  <si>
    <t>ŽEMAITIJOS KADETŲ GIMNAZIJOS VEIKLA</t>
  </si>
  <si>
    <t xml:space="preserve">"BABRUNGO" PROGIMNAZIJOS VEIKLA  </t>
  </si>
  <si>
    <t xml:space="preserve">LIEPIJŲ MOKYKLOS VEIKLA  </t>
  </si>
  <si>
    <t xml:space="preserve">'RYTO" PAGRINDINĖS MOKYKLOS VEIKLA  </t>
  </si>
  <si>
    <t xml:space="preserve">"SAULĖS" GIMNAZIJOS VEIKLA  </t>
  </si>
  <si>
    <t xml:space="preserve">SENAMIESČIO  MOKYKLOS VEIKLA  </t>
  </si>
  <si>
    <t xml:space="preserve">SPECIALIOJO UGDYMO CENTRO VEIKLA  </t>
  </si>
  <si>
    <t xml:space="preserve">LOPŠELIO-DARŽELIO "NYKŠTUKAS" VEIKLA  </t>
  </si>
  <si>
    <t xml:space="preserve">LOPŠELIO-DARŽELIO "PASAKA" VEIKLA  </t>
  </si>
  <si>
    <t xml:space="preserve">LOPŠELIO-DARŽELIO "RAUDONKEPURAITĖ" VEIKLA  </t>
  </si>
  <si>
    <t xml:space="preserve">LOPŠELIO-DARŽELIO "RŪTELĖ" VEIKLA  </t>
  </si>
  <si>
    <t xml:space="preserve">LOPŠELIO-DARŽELIO "SAULUTĖ" VEIKLA  </t>
  </si>
  <si>
    <t xml:space="preserve">LOPŠELIO-DARŽELIO "VYTURĖLIS" VEIKLA  </t>
  </si>
  <si>
    <t xml:space="preserve">M.OGINSKIO MENO MOKYKLOS VEIKLA  </t>
  </si>
  <si>
    <t xml:space="preserve">PLATELIŲ MENO MOKYKLOS VEIKLA  </t>
  </si>
  <si>
    <t xml:space="preserve">SPORTO IR REKREACIJOS CENTRO VEIKLA </t>
  </si>
  <si>
    <t xml:space="preserve">(BASEINAS) SPORTO IR REKREACIJOS CENTRO VEIKLA  </t>
  </si>
  <si>
    <t xml:space="preserve">MOKSLO RĖMIMO PROGRAMOS ĮGYVENDINIMAS </t>
  </si>
  <si>
    <t xml:space="preserve">VAIKŲ VASAROS POILSIO ORGANIZAVIMO PROGRAMOS ĮGYVENDINIMAS </t>
  </si>
  <si>
    <t xml:space="preserve">UGDYMO KOKYBĖS UŽTIKRINIMAS  </t>
  </si>
  <si>
    <t xml:space="preserve">SPORTO PROJEKTŲ RĖMIMAS  </t>
  </si>
  <si>
    <t xml:space="preserve">FUTBOLO KOMANDOS FK "BABRUNGAS" RĖMIMAS </t>
  </si>
  <si>
    <t xml:space="preserve">JAUNIMO  VEIKLOS PROGRAMOS ĮGYVENDINIMAS </t>
  </si>
  <si>
    <t xml:space="preserve"> ATVIRO JAUNIMO CENTRO VEIKLOS ORGANIZAVIMAS</t>
  </si>
  <si>
    <t>TREČIOJO AMŽIAUS UNIVERSITETO (TAU) VEIKLOS ORGANIZAVIMAS</t>
  </si>
  <si>
    <t>"PLUNGĖS FUTBOLAS" PROGRAMOS ĮGYVENDINIMAS</t>
  </si>
  <si>
    <t xml:space="preserve">PROJEKTINĖS VEIKLOS ORGANIZAVIMAS </t>
  </si>
  <si>
    <t>TĘSTINIŲ INVESTICIJŲ IR KITŲ PROJEKTŲ VYKDYMAS (PEREINAMOJO LAIKOTARPIO) (PRISIDĖJIMAS_SB)</t>
  </si>
  <si>
    <t>INVESTICIJŲ IR KITŲ PROJEKTŲ VYKDYMAS (NAUJO FINANSAVIMO PERIODO) (PRISIDĖJIMAS_SB)</t>
  </si>
  <si>
    <t xml:space="preserve">SMULKIOJO IR VIDUTINIO VERSLO SUBJEKTŲ RĖMIMAS </t>
  </si>
  <si>
    <t>BENDRADARBYSTĖS CENTRO "SPIEČIUS" VEIKLOS ORGANIZAVIMAS</t>
  </si>
  <si>
    <t>BENDRUOMENINIŲ ORGANIZACIJŲ VEIKLOS RĖMIMAS</t>
  </si>
  <si>
    <t xml:space="preserve">BENDRUOMENĖS VEIKLOS SAVIVALDYBĖJE STIPRINIMAS </t>
  </si>
  <si>
    <t>PLUNGĖS DEKANATO APTARNAUJAMŲ PARAPIJŲ RĖMIMAS</t>
  </si>
  <si>
    <t>INVESTICIJŲ IR KITŲ PROJEKTŲ, SKIRTŲ 2014-2020 M. NACIONALINEI PAŽANGOS PROGRAMAI/ES FONDŲ INVESTICIJŲ PROGRAMAI, VYKDYMAS (SKOLINTOS)</t>
  </si>
  <si>
    <t>INVESTICIJŲ IR KITŲ PROJEKTŲ VYKDYMAS (NAUJO FINANSAVIMO PERIODO) (SKOLINTOS)</t>
  </si>
  <si>
    <t>INVESTICIJŲ PROJEKTŲ,NUMATYTŲ 2022-2030 M. TELŠIŲ REGIONO PLĖTROS PLANE, VYKDYMAS (PRISIDĖJIMAS_SB)</t>
  </si>
  <si>
    <t xml:space="preserve">SAVIVALDYBĖS INFRASTRUKTŪROS OBJEKTŲ PAGERINIMO IR PLĖTROS PROJEKTINĖS DOKUMENTACIJOS RENGIMAS </t>
  </si>
  <si>
    <t xml:space="preserve">ŽEMĖTVARKOS PROCESO (DARBŲ) ORGANIZAVIMAS </t>
  </si>
  <si>
    <t xml:space="preserve">ARCHITEKTŪROS  IR TERITORIJŲ PLANAVIMO PROCESO ORGANIZAVIMAS </t>
  </si>
  <si>
    <t>SAVIVALDYBEI PRISKIRTIEMS GEODEZIJOS IR KARTOGRAFIJOS DARBAMS(SAVIVALDYBĖS ERDVINIŲ DUOMENŲ RINKINIAMS TVARKYTI) ORGANIZUOTI IR VYKDYTI</t>
  </si>
  <si>
    <t xml:space="preserve">SAVIVALDYBĖS TEIKIAMOS PARAMOS ORGANIZAVIMAS </t>
  </si>
  <si>
    <t xml:space="preserve">SOCIALINĖMS PAŠALPOMS IR KOMPENSACIJOMS SKAIČIUOTI IR MOKĖTI </t>
  </si>
  <si>
    <t xml:space="preserve">LIGONINĖS PROGRAMOS ĮGYVENDINIMAS </t>
  </si>
  <si>
    <t xml:space="preserve">SAUGIOS NAKVYNĖS PASLAUGOS ORGANIZAVIMAS SAV. LIGONINĖJE </t>
  </si>
  <si>
    <t>KELEIVIŲ IR MOKSLEIVIŲ PAVEŽĖJIMO UŽTIKRINIMAS</t>
  </si>
  <si>
    <t>PRIKLAUSOMYBIŲ MAŽINIMO PROGRAMOS ĮGYVENDINIMAS</t>
  </si>
  <si>
    <t xml:space="preserve"> BENDRUOMENĖS CENTRO PROGRAMOS ĮGYVENDINIMAS</t>
  </si>
  <si>
    <t xml:space="preserve">"PLUNGĖS AUTOBUSŲ PARKAS" VEIKLOS GERINIMAS </t>
  </si>
  <si>
    <t>"PLUNGĖS BŪSTAS" PROGRAMOS ĮGYVENDINIMAS</t>
  </si>
  <si>
    <t xml:space="preserve">POLICIJOS KOMISARIATO PROGRAMOS ĮGYVENDINIMAS </t>
  </si>
  <si>
    <t xml:space="preserve">SAVIVALDYBĖS ĮSTAIGOSM REIKALINGŲ SPECIALYBIŲ DARBUOTOJŲ PRITRAUKIMO FINANSINIS SKATINIMAS </t>
  </si>
  <si>
    <t>AKREDITUOTOS VAIKŲ DIENOS SOCIALINĖS PRIEŽIŪROS ORGANIZAVIMAS</t>
  </si>
  <si>
    <t>LAIKINO ATOKVĖPIO PASLAUGOS ORGANIZAVIMAS</t>
  </si>
  <si>
    <t xml:space="preserve">KOMUNALINIŲ ATLIEKŲ SURINKIMUI IR TVARKYMUI </t>
  </si>
  <si>
    <t xml:space="preserve">SPECIALIOSIOS APLINKOS APSAUGOS RĖMIMO PROGRAMOS VYKDYMAS </t>
  </si>
  <si>
    <t>ŽEMAIČIŲ DAILĖS MUZIEJAUS VEIKLA</t>
  </si>
  <si>
    <t xml:space="preserve"> TURIZMO INFORMACIJOS CENTRO VEIKLA</t>
  </si>
  <si>
    <t xml:space="preserve"> VIEŠOSIOS BIBLIOTEKOS VEIKLA </t>
  </si>
  <si>
    <t xml:space="preserve">PARKO PRIEŽIŪRA </t>
  </si>
  <si>
    <t>ŽEMAIČIŲ KALVARIJOS KULTŪROS CENTRO VEIKLA</t>
  </si>
  <si>
    <t>KULIŲ KULTŪROS CENTRO VEIKLA</t>
  </si>
  <si>
    <t xml:space="preserve">ŠATEIKIŲ KULTŪROS CENTRO VEIKLA </t>
  </si>
  <si>
    <t>ŽLIBINŲ KULTŪROS CENTRO VEIKLA</t>
  </si>
  <si>
    <t>MIESTO ŠVENTĖS IR KITŲ REPREZENTACINIŲ RENGINIŲ ORGANIZAVIMAS</t>
  </si>
  <si>
    <t>PASIRUOŠIMAS DAINŲ ŠVENTEI</t>
  </si>
  <si>
    <t>LIETUVOS KULTŪROS TARYBOS IR KITŲ KULTŪRINIŲ PROJEKTŲ RĖMIMAS</t>
  </si>
  <si>
    <t xml:space="preserve">KULTŪROS PROJEKTŲ RĖMIMAS </t>
  </si>
  <si>
    <t>KULTŪROS VERTYBIŲ APSAUGOS ORGANIZAVIMAS</t>
  </si>
  <si>
    <t>STRATEGINIŲ PLUNGĖS RAJONO RENGINIŲ ORGANIZAVIMAS</t>
  </si>
  <si>
    <t>PRIEŠGAISRINEI SAUGAI</t>
  </si>
  <si>
    <t xml:space="preserve">MERO REZERVAS </t>
  </si>
  <si>
    <r>
      <t>SAVIVALDYBĖS ADMINISTRACIJOS VEIKLA</t>
    </r>
    <r>
      <rPr>
        <b/>
        <sz val="9"/>
        <color rgb="FFFF0000"/>
        <rFont val="Times New Roman"/>
        <family val="1"/>
        <charset val="186"/>
      </rPr>
      <t/>
    </r>
  </si>
  <si>
    <t>SAVIVALDYBĖS TARYBOS VEIKLA</t>
  </si>
  <si>
    <t xml:space="preserve">SAVIVALDYBĖS KONTROLĖS IR AUDITO TARNYBOS DARBO UŽTIKRINIMAS </t>
  </si>
  <si>
    <t xml:space="preserve">KAIMO RĖMIMUI </t>
  </si>
  <si>
    <t>SAVIVALDYBĖS TURTO VALDYMAS</t>
  </si>
  <si>
    <t xml:space="preserve">ILTE GRĄŽINTINOS DOTACIJOS </t>
  </si>
  <si>
    <t xml:space="preserve">PALŪKANŲ MOKĖJIMAS </t>
  </si>
  <si>
    <t xml:space="preserve">PASKOLŲ GRĄŽINIMAS </t>
  </si>
  <si>
    <t>APSAUGOS NUO SMURTO ARTIMOJE APLINKOJE PREVENCIJA</t>
  </si>
  <si>
    <t>SAVIVALDYBĖS INFRASTRUKTŪROS OBJEKTŲ PLANAVIMAS, REMONTAS IR PRIEŽIŪRA</t>
  </si>
  <si>
    <t xml:space="preserve">SAVIVALDYBĖS INFRASTRUKTŪROS OBJEKTŲ PLĖTRA </t>
  </si>
  <si>
    <t xml:space="preserve">SAVIVALDYBĖS VIETINĖS REIKŠMĖS KELIAMS (GATVĖMS) TIESTI, TAISYTI, PRIŽIŪRĖTI IR SAUGAUS EISMO SĄLYGOMS UŽTIKRINTI </t>
  </si>
  <si>
    <t xml:space="preserve">SAVIVALDYBĖS VIETINĖS REIKŠMĖS KELIŲ(GATVIŲ) BEI EISMO SAUGUMO PRIEMONIŲ PLĖTRA, PRISIDEDANT PRIE DARNAUS JUDUMO </t>
  </si>
  <si>
    <t>INFRASTR. PLĖTRA SAV. IR FIZINIŲ AR JURID. ASMENŲ JUNGT. VEIKLOS PAGR.</t>
  </si>
  <si>
    <t xml:space="preserve">DALYVAUJAMOJO  BIUDŽETO ĮGYVENDINIMAS </t>
  </si>
  <si>
    <t>IŠ VISO 2024 M./2025 M.  BIUDŽETAS SAVARANKIŠKOSIOMS SAVIVALDYBĖS FUNKCIJOMS - VISOS STRATEGINIO VEIKLOS PLANO PROGRAMOS</t>
  </si>
  <si>
    <t>11,0 tūkst eurų kelionės išlaidoms kompensuoti</t>
  </si>
  <si>
    <t>Kultūros laikraščiui "Žemaičių saulutė" 10,0 tūkst eurų</t>
  </si>
  <si>
    <t xml:space="preserve">3,0 tūkst eurų Edukacinių pažintinių maršrutų parengimo išlaidos (informacinių stendų pažintiniuose takuose), naujo tako įrengimas </t>
  </si>
  <si>
    <t>5,0 tūkst eurų apšvietimo,įgarsinimo įranga, pultai, priemonės meno kolektyvams</t>
  </si>
  <si>
    <t>SOCIALINĖS REABILITACIJOS PASLAUGŲ ASMENIMS SU NEGALIA BENDRUOMENĖJE ORGANIZAVIMAS</t>
  </si>
  <si>
    <t>VšĮ „Plungės futbolas“ 1,1 kelionės išl. Kompensuoti</t>
  </si>
  <si>
    <t>2024 m. 10,0 tūkst. eurų buvo pagal prašymą stogeliui</t>
  </si>
  <si>
    <t>2024m. 20,0 tūkst eurų butui pirkti bendrabutyje, komunalinių išl. mažėja 31,2 tūkst eurų</t>
  </si>
  <si>
    <t>5,0 tūkst eurų mokomųjų dronų ir jų komponentų įsigijimui</t>
  </si>
  <si>
    <t>2024m.  vandens sporto šventei ir krepšinio komandai 3*3 - 25,0 tūkst eurų</t>
  </si>
  <si>
    <t>2025 m. vandens sporto šventei ir krepšinio komandai 3*3  - 25,0 tūkst eurų</t>
  </si>
  <si>
    <t>600 tūkst. eurų skubios pagalbos skyriaus statybai</t>
  </si>
  <si>
    <t xml:space="preserve">60 tūklst. Eurų  kelionės išl. kompensavimui, 5 tūkst. eurų studijų kainos apmokėjimui </t>
  </si>
  <si>
    <t>10,0 tūkst. eurų automobiliui įsigyti</t>
  </si>
  <si>
    <t>5,5 tūkst. eurų mažiau komunalinėms išl.</t>
  </si>
  <si>
    <t>93,7 tūkst eurų mažiau komunalinėms išl.</t>
  </si>
  <si>
    <t>5,0 tūkst eurų mažiau komunalinėms išl.</t>
  </si>
  <si>
    <t>5,4 tūkst. eurų mažiau komunalinėms išl.</t>
  </si>
  <si>
    <t>13,4 tūkst. eurų mažiau komunalinėms išl.</t>
  </si>
  <si>
    <t>12,3 tūkst. eurų mažiau komunalinėms išl.</t>
  </si>
  <si>
    <t>15,8 tūkst. eurų mažiau komunalinėms išl.</t>
  </si>
  <si>
    <t>18,0 tūkst eurų mažiau komunalinėms išl.</t>
  </si>
  <si>
    <t>10,1 tūkst eurų mažiau komunalinėms išl.</t>
  </si>
  <si>
    <t>7 tūkst. eurų mažiau komunalinėms išl.</t>
  </si>
  <si>
    <t>11,4 tūkst. eurų mažiau komunalinėms išl.</t>
  </si>
  <si>
    <t>2024 m. Pagal prašymus 60,7 tūkst eurų.</t>
  </si>
  <si>
    <t>20,0 tūkst. eurų Atminimo obelys žydų bendruomenėms</t>
  </si>
  <si>
    <t>7,7 tūkst. eurų mažiau komunalinėms išl.</t>
  </si>
  <si>
    <t>2024m. - 100,0 tūkst eurų fortepijonui.</t>
  </si>
  <si>
    <t>2024m. buvo skirta už parduotą turtą 83,8 tūkst.eurų</t>
  </si>
  <si>
    <t>2024m. 23,0 tūkst. buvo skirta už parduotą turtą</t>
  </si>
  <si>
    <t>2024m. traktoriui 72,8 tūkst.eurų</t>
  </si>
  <si>
    <t>7,4 tūkst. išeitinei kompensacijai</t>
  </si>
  <si>
    <t>13,0 pagal Kontrolės komiteto protokolą.</t>
  </si>
  <si>
    <t>7,7 tūkst. eurų mažiau komunalinės išl.</t>
  </si>
  <si>
    <t>3,7 tūkst. eurų mažiau komunalinėms išl.</t>
  </si>
  <si>
    <t>2,2 tūkst.eurų mažiau komunalinėms išl.</t>
  </si>
  <si>
    <t>8,2 tūkst. eurų mažiau komunalinėms išl.</t>
  </si>
  <si>
    <t>10,0 tūkst. eurų Seniūnijų vaikų žaidimo aikštelių centralizuotai  patikrai ir priežiūrai</t>
  </si>
  <si>
    <t>komunalinėms išl. didėja 36,9 tūkst eurų. 10,0 vazonams, 20,0 degligės žalai ir gėlėms</t>
  </si>
  <si>
    <t>7,0 tūkst. eurų Lajų tako tinklui</t>
  </si>
  <si>
    <t>1,5 tūkst.eurų komunalinėms išl. didėja</t>
  </si>
  <si>
    <t>2024m. buvo 3,0 tūkst. eurų už parduotą turtą</t>
  </si>
  <si>
    <t>1,6 tūkst. eurų mažėja komunalinėms išl.</t>
  </si>
  <si>
    <t>2024m. buvo skirta 14,0 tūkst. eurų už parduotą turtą.</t>
  </si>
  <si>
    <t>3,3 tūkst. eurų už parduotą turtą, 5,6 tūkst. eurų mažėja komunalinėms išl.</t>
  </si>
  <si>
    <t xml:space="preserve"> 9,3 tūkst. eurų  už parduotą turtą ,2024 m. - 10,5 tūkst. eurų už parduotą turtą</t>
  </si>
  <si>
    <t>4,0 tūkst. eurų kompiuteriams</t>
  </si>
  <si>
    <t>7,7 tūkst. eurų už parduotą turtą, didėja komunalinėms išl. 2,0 tūkst.</t>
  </si>
  <si>
    <t>400,0 tūkst eurų darželiams</t>
  </si>
  <si>
    <t>Pagal Kaimo reikalų komiteto posėdžio protokolą A20-1734 nekilnojamo turto mokesčio, žemės mokesčio ir valstybinės žemės nuomos mokesčio dešimties procentų padidėjimą paskirstyti lygiomis dalimis kaimo ir miesto keliams 160 tūkst. Eurų</t>
  </si>
  <si>
    <t>DU didėja 0,25 etato kompiuteristo (pagal metodiką)</t>
  </si>
  <si>
    <t>DU Mokinio padėjėjų etatms 2024  m. buvo skitra 113,1 t. eurų (8 etatai)</t>
  </si>
  <si>
    <t>DU didėja 1 etatas Simfoninio orkestro koncermeisterio pareigybė</t>
  </si>
  <si>
    <t>DU panaikinta muziejininko pareigybė (pagal metodiką)</t>
  </si>
  <si>
    <t>DU mažėja 1,5 etato naktinės auklės; Mokinio padėjėjų etatms 2024 m. buvo skitra 84,8 t. eurų (6 etatai)</t>
  </si>
  <si>
    <t xml:space="preserve">2,3 tūkst eurų programos funkcionalumui, 8,3 tūkst. eurų mažiau komunalinėms išl. </t>
  </si>
  <si>
    <t>DU mažėja 1,82 etato mokytojo</t>
  </si>
  <si>
    <t>DU prisidėjimas prie projekto Dienos soc. paslaugos</t>
  </si>
  <si>
    <t>2024 m. 12 tūkst. eurų buvo skirta kab. remontui</t>
  </si>
  <si>
    <t>NVO PROJEKTŲ TEIKIANT SOCIALINES PASLAUGAS BENDRUOMENĖJE FINANSAVIMAS</t>
  </si>
  <si>
    <t>FINANSINĖS PARAMOS PIRMĄJĮ BŪSTĄ ĮSIGYJANČIOMS JAUNOMS ŠEIMOMS TEIKIMAS</t>
  </si>
  <si>
    <t>PACIENTŲ PAVEŽĖJIMO PASLAUGOMS UŽTIKRINTI</t>
  </si>
  <si>
    <t>TĘSTINIŲ INVESTICIJŲ IR KITŲ PROJEKTŲ VYKDYMAS (PEREINAMOJO LAIKOTARPIO) (SKOLINTOS)</t>
  </si>
  <si>
    <t>LYČIŲ LYGYBĖS UŽTIKRINIMAS</t>
  </si>
  <si>
    <t xml:space="preserve">AKADEMIKO ADOLFO JUCIO PROGIMNAZIJOS VEIKLA </t>
  </si>
  <si>
    <t xml:space="preserve">KREPŠINIO KOMANDOS PLUNGĖS "OLIMPAS" RĖMIMAS  </t>
  </si>
  <si>
    <t>INVESTICIJŲ IR KITŲ PROJEKTŲ, SKIRTŲ 2014-2020 M. NACIONALINEI PAŽANGOS PROGRAMAI/ES FONDŲ INVESTICIJŲ PROGRAMAI, VYKDYMAS  (PRISIDĖJIMAS_SB)</t>
  </si>
  <si>
    <t>BŪSTO PRITAIKYMO ASMENIMS SU NEGALIA ORGANIZAVIMAS</t>
  </si>
  <si>
    <t>SOCIALINIŲ PASLAUGŲ CENTRO VEIKLA</t>
  </si>
  <si>
    <t>SPECIALIOJO UGDYMO CENTRO VEIKLA</t>
  </si>
  <si>
    <t>KRIZIŲ CENTRO VEIKLA</t>
  </si>
  <si>
    <t>VISUOMENĖS SVEIKATOS BIURO VEIKLA</t>
  </si>
  <si>
    <t>PLUNGĖS KULTŪROS CENTRO VEIKLA</t>
  </si>
  <si>
    <t>PASLAUGŲ IR ŠVIETIMO PAGALBOS CENTRO VEIKLA</t>
  </si>
  <si>
    <t>4,4 Dvejos metalinės lauko durys (su priešgaisrine apsauga ir avarinėm rankenom)</t>
  </si>
  <si>
    <t>Lempos scenos apšvietimui 3,0 tūkst</t>
  </si>
  <si>
    <t>1,0 nešiojamas tablo</t>
  </si>
  <si>
    <t>Trimeris,darbo kėdės,nešiojamas kompiuteris vaikų bibl., darbuotojų kompiuteriai, audiogidai 4,4 tūkst. eurų</t>
  </si>
  <si>
    <t>1,0 tūkst eurų garso monitorius žemų dažnių</t>
  </si>
  <si>
    <t>10,0 tūkst. eurų baldai, 10,0 tūkst. nešiojami kmpiuteriai 10vnt.</t>
  </si>
  <si>
    <t>4,0 tūkst eurų Alsėdžių miest. Draugystės, Telšių gatvėse ir Telšių gatvės atšakoje į vaikų darželį, ambulatoriją bei vaistinę pakeisti esamus šviestuvus</t>
  </si>
  <si>
    <t>1,0 tūkst. eurų kompiuteriui</t>
  </si>
  <si>
    <t>2,5 tūkst. eurų  J. Tumo-Vaižganto gatvės dalies apšvietimas</t>
  </si>
  <si>
    <t>2,0 tūkst. eurų Internetinio ryšio stebėjimo kameroms prijungimas Kaušėnų rekreac.</t>
  </si>
  <si>
    <t>2,5 tūkst eurų Signalizacijos paslaugos (įrengimas) Atžalyno g. 9</t>
  </si>
  <si>
    <t>2,0 tūkst eurų stumdoma sienų pertvara</t>
  </si>
  <si>
    <t>0,5 tūkst. eurų už parduotą turtą, 1,0 Trimeris - krūmapjovė</t>
  </si>
  <si>
    <t>10,0 tūkst atlaidams 2,0 benzopjūklas,diskinis pjūklas</t>
  </si>
  <si>
    <t>kelionės išlaidų komp. 4,4 tūkst eurų</t>
  </si>
  <si>
    <t xml:space="preserve">Gelt autob. išlaik 10,6 tūkst eurų, dalyvauj.biudž. 0,6 tūkst eurų, </t>
  </si>
  <si>
    <t xml:space="preserve"> didėja lėšos DU spec . pagalbai ,4,9 tūkst. eurų mažiau komunalinėms išl.</t>
  </si>
  <si>
    <t>2,0 tūkst eurų Esamo apšvietimo tinklo plėtimas, atnaujinimas keičiant šviestuvus</t>
  </si>
  <si>
    <r>
      <t xml:space="preserve">Didėjimo/mažėjimo procentas </t>
    </r>
    <r>
      <rPr>
        <b/>
        <sz val="9"/>
        <rFont val="Times New Roman"/>
        <family val="1"/>
        <charset val="186"/>
      </rPr>
      <t>iš viso</t>
    </r>
  </si>
  <si>
    <r>
      <rPr>
        <b/>
        <sz val="9"/>
        <rFont val="Times New Roman"/>
        <family val="1"/>
        <charset val="186"/>
      </rPr>
      <t>Darbo užmok</t>
    </r>
    <r>
      <rPr>
        <sz val="9"/>
        <rFont val="Times New Roman"/>
        <family val="1"/>
        <charset val="186"/>
      </rPr>
      <t xml:space="preserve">. didėjimo/mažėjimo procentas </t>
    </r>
  </si>
  <si>
    <r>
      <rPr>
        <b/>
        <sz val="9"/>
        <rFont val="Times New Roman"/>
        <family val="1"/>
        <charset val="186"/>
      </rPr>
      <t xml:space="preserve">Kitų išlaidų </t>
    </r>
    <r>
      <rPr>
        <sz val="9"/>
        <rFont val="Times New Roman"/>
        <family val="1"/>
        <charset val="186"/>
      </rPr>
      <t xml:space="preserve">didėjimo/mažėjimo procentas </t>
    </r>
  </si>
  <si>
    <t>Paaiškinimas</t>
  </si>
  <si>
    <t>2,0 tūkst. eurų žaliuzės į klases</t>
  </si>
  <si>
    <t xml:space="preserve">2024 m. 90,0 tūkst pagal prašymą valgyklai, </t>
  </si>
  <si>
    <t>19,4 tūkst. eurų už parduotą turtą,3,6 tūkst eurų mažėja komunalinės išlaidos</t>
  </si>
  <si>
    <t>32 tūkst. eurų už parduotą turtą, didėja komunalinėms išl. 3,8 tūkst.eurų, atsisakė nuomojamų patalpų.</t>
  </si>
  <si>
    <t>7,0 tūkst eurų mažiau komunalinėms išl., 24m buvo skirta 4,0 tūkst baldams ir kultūros laikraščiui 10,0 tūkst. eurų.</t>
  </si>
  <si>
    <t>11,2 tūkst eurų mažėja komunalinėms išl., 50,0 tūkst eurų valgyklai</t>
  </si>
  <si>
    <t>100,0 tūkst.eurų Sporto, žaidimų aikštelių tvarkymui.</t>
  </si>
  <si>
    <t>DU 1 naujas etatas - vyr. specialisto</t>
  </si>
  <si>
    <t>20,0 tūkst eurų  Regionų krepšinio „B“ lygmens varžyboms</t>
  </si>
  <si>
    <t xml:space="preserve">DU didėja lėšos neformaliojo ugdymo pedagogams pagal Sporto tarybos posėdžio protokolą; didėja lėšos DU spec . pagalbai </t>
  </si>
  <si>
    <t>DU didėja lėšos neformaliojo ugdymo pedagogams pagal Sporto tarybos posėdžio protokolą</t>
  </si>
  <si>
    <t xml:space="preserve">DU didėja lėšos neformaliojo ugdymo pedagogams pagal Sporto tarybos posėdžio protokolą; </t>
  </si>
  <si>
    <t>85,0 tūkst. eurų Kulių ir Žem. Kalvarijos valgyklos įrangai; 75,0 tūkst DU spec pagalbai</t>
  </si>
  <si>
    <t>152,6 tūkst. eurų i DU persikėlė iš seniūnijų,viešosioms erdvėms tvarkyti.</t>
  </si>
  <si>
    <t>2,5 tūkst. eurų mažėja komunalininėms išl. 4,2 tūkst. eurų Kantaučių kapinių vandens sistemos remonto darbams</t>
  </si>
  <si>
    <t>31,9 tūkst eurų mažiau komunalinėms išl., skaičiuojant pagal normatyvus 2025m. nebeturi skyriaus</t>
  </si>
  <si>
    <t>DU Naujos pareigybės: Soc. darbuotojas-1 etatas; Individualios priežiūros darb- 2 etatai;  globos koordinatorius - 0,5 etato. Mažėja 1 etatas virėjo</t>
  </si>
  <si>
    <t>14,7 tūkst. eurų išeitinei; ir 30,4 tūkst. eurų už gaisrinės saugos darbus ir projekto pridavimą Infostatybai</t>
  </si>
  <si>
    <t>100 proc. padidintos lėšos valstybinėms šventėms organizuoti</t>
  </si>
  <si>
    <t>3,5 tūkst. eurų mažiau komunalinėms išl., 100 proc. padidintos lėšos valstybinėms šventėms organizuoti</t>
  </si>
  <si>
    <t>12 lentelė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</si>
</sst>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Lt&quot;_-;\-* #,##0.00\ &quot;Lt&quot;_-;_-* &quot;-&quot;??\ &quot;Lt&quot;_-;_-@_-"/>
    <numFmt numFmtId="165" formatCode="_-* #,##0.00\ _L_t_-;\-* #,##0.00\ _L_t_-;_-* &quot;-&quot;??\ _L_t_-;_-@_-"/>
    <numFmt numFmtId="166" formatCode="0.0"/>
  </numFmts>
  <fonts count="9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9"/>
      <color rgb="FFFF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</cellStyleXfs>
  <cellXfs count="257">
    <xf numFmtId="0" fontId="0" fillId="0" borderId="0" xfId="0"/>
    <xf numFmtId="0" fontId="3" fillId="0" borderId="1" xfId="6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4" fillId="0" borderId="13" xfId="6" applyFont="1" applyBorder="1" applyAlignment="1">
      <alignment horizontal="center" wrapText="1"/>
    </xf>
    <xf numFmtId="166" fontId="3" fillId="0" borderId="1" xfId="6" applyNumberFormat="1" applyFont="1" applyBorder="1" applyAlignment="1">
      <alignment horizontal="center"/>
    </xf>
    <xf numFmtId="166" fontId="4" fillId="5" borderId="3" xfId="6" applyNumberFormat="1" applyFont="1" applyFill="1" applyBorder="1" applyAlignment="1">
      <alignment horizontal="center"/>
    </xf>
    <xf numFmtId="166" fontId="3" fillId="0" borderId="1" xfId="6" applyNumberFormat="1" applyFont="1" applyBorder="1" applyAlignment="1" applyProtection="1">
      <alignment horizontal="center"/>
      <protection locked="0"/>
    </xf>
    <xf numFmtId="166" fontId="4" fillId="5" borderId="3" xfId="6" applyNumberFormat="1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166" fontId="3" fillId="0" borderId="14" xfId="0" applyNumberFormat="1" applyFont="1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166" fontId="3" fillId="0" borderId="21" xfId="0" applyNumberFormat="1" applyFont="1" applyBorder="1" applyAlignment="1">
      <alignment horizontal="center"/>
    </xf>
    <xf numFmtId="166" fontId="3" fillId="0" borderId="0" xfId="0" applyNumberFormat="1" applyFont="1" applyAlignment="1" applyProtection="1">
      <alignment horizontal="center"/>
      <protection locked="0"/>
    </xf>
    <xf numFmtId="166" fontId="3" fillId="0" borderId="23" xfId="0" applyNumberFormat="1" applyFont="1" applyBorder="1" applyAlignment="1">
      <alignment horizontal="center"/>
    </xf>
    <xf numFmtId="166" fontId="3" fillId="0" borderId="23" xfId="0" applyNumberFormat="1" applyFont="1" applyBorder="1" applyAlignment="1" applyProtection="1">
      <alignment horizontal="center"/>
      <protection locked="0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166" fontId="3" fillId="0" borderId="21" xfId="0" applyNumberFormat="1" applyFont="1" applyBorder="1" applyAlignment="1" applyProtection="1">
      <alignment horizontal="center"/>
      <protection locked="0"/>
    </xf>
    <xf numFmtId="0" fontId="3" fillId="0" borderId="1" xfId="6" applyFont="1" applyBorder="1" applyAlignment="1">
      <alignment horizontal="left"/>
    </xf>
    <xf numFmtId="0" fontId="3" fillId="0" borderId="23" xfId="6" applyFont="1" applyBorder="1" applyAlignment="1">
      <alignment horizontal="left"/>
    </xf>
    <xf numFmtId="0" fontId="3" fillId="0" borderId="4" xfId="6" applyFont="1" applyBorder="1" applyAlignment="1">
      <alignment horizontal="left"/>
    </xf>
    <xf numFmtId="0" fontId="3" fillId="0" borderId="5" xfId="6" applyFont="1" applyBorder="1" applyAlignment="1">
      <alignment horizontal="left"/>
    </xf>
    <xf numFmtId="166" fontId="4" fillId="6" borderId="0" xfId="0" applyNumberFormat="1" applyFont="1" applyFill="1" applyAlignment="1" applyProtection="1">
      <alignment horizontal="center"/>
      <protection locked="0"/>
    </xf>
    <xf numFmtId="0" fontId="3" fillId="0" borderId="15" xfId="6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5" borderId="0" xfId="6" applyFont="1" applyFill="1" applyAlignment="1">
      <alignment horizontal="center"/>
    </xf>
    <xf numFmtId="166" fontId="4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0" borderId="0" xfId="0" applyFont="1"/>
    <xf numFmtId="166" fontId="7" fillId="5" borderId="3" xfId="6" applyNumberFormat="1" applyFont="1" applyFill="1" applyBorder="1" applyAlignment="1" applyProtection="1">
      <alignment horizontal="center"/>
      <protection locked="0"/>
    </xf>
    <xf numFmtId="0" fontId="7" fillId="0" borderId="0" xfId="6" applyFont="1" applyAlignment="1">
      <alignment horizontal="center"/>
    </xf>
    <xf numFmtId="0" fontId="8" fillId="2" borderId="11" xfId="6" applyFont="1" applyFill="1" applyBorder="1" applyAlignment="1" applyProtection="1">
      <alignment horizontal="center"/>
      <protection locked="0"/>
    </xf>
    <xf numFmtId="166" fontId="8" fillId="0" borderId="20" xfId="6" applyNumberFormat="1" applyFont="1" applyBorder="1" applyAlignment="1">
      <alignment horizontal="center"/>
    </xf>
    <xf numFmtId="166" fontId="8" fillId="0" borderId="0" xfId="6" applyNumberFormat="1" applyFont="1" applyAlignment="1">
      <alignment horizontal="center"/>
    </xf>
    <xf numFmtId="0" fontId="8" fillId="2" borderId="9" xfId="0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horizontal="center"/>
    </xf>
    <xf numFmtId="0" fontId="7" fillId="5" borderId="2" xfId="6" applyFont="1" applyFill="1" applyBorder="1" applyAlignment="1">
      <alignment horizontal="left"/>
    </xf>
    <xf numFmtId="166" fontId="7" fillId="5" borderId="3" xfId="0" applyNumberFormat="1" applyFont="1" applyFill="1" applyBorder="1" applyAlignment="1">
      <alignment horizontal="center"/>
    </xf>
    <xf numFmtId="166" fontId="7" fillId="5" borderId="3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6" fontId="8" fillId="0" borderId="20" xfId="0" applyNumberFormat="1" applyFont="1" applyBorder="1" applyAlignment="1">
      <alignment horizontal="center"/>
    </xf>
    <xf numFmtId="166" fontId="8" fillId="0" borderId="13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6" fontId="8" fillId="0" borderId="12" xfId="0" applyNumberFormat="1" applyFont="1" applyBorder="1" applyAlignment="1">
      <alignment horizontal="center"/>
    </xf>
    <xf numFmtId="0" fontId="8" fillId="0" borderId="0" xfId="6" applyFont="1" applyAlignment="1">
      <alignment horizontal="left"/>
    </xf>
    <xf numFmtId="0" fontId="7" fillId="0" borderId="10" xfId="0" applyFont="1" applyBorder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6" fontId="8" fillId="0" borderId="33" xfId="0" applyNumberFormat="1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2" borderId="17" xfId="0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17" xfId="0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3" fillId="0" borderId="1" xfId="6" applyFont="1" applyBorder="1" applyAlignment="1" applyProtection="1">
      <alignment horizontal="center"/>
      <protection locked="0"/>
    </xf>
    <xf numFmtId="166" fontId="3" fillId="7" borderId="1" xfId="6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7" borderId="1" xfId="6" applyNumberFormat="1" applyFont="1" applyFill="1" applyBorder="1" applyAlignment="1">
      <alignment horizontal="center"/>
    </xf>
    <xf numFmtId="0" fontId="3" fillId="7" borderId="1" xfId="6" applyFont="1" applyFill="1" applyBorder="1" applyAlignment="1">
      <alignment horizontal="left"/>
    </xf>
    <xf numFmtId="166" fontId="3" fillId="7" borderId="1" xfId="0" applyNumberFormat="1" applyFont="1" applyFill="1" applyBorder="1" applyAlignment="1">
      <alignment horizontal="center"/>
    </xf>
    <xf numFmtId="166" fontId="3" fillId="7" borderId="1" xfId="0" applyNumberFormat="1" applyFont="1" applyFill="1" applyBorder="1" applyAlignment="1" applyProtection="1">
      <alignment horizontal="center"/>
      <protection locked="0"/>
    </xf>
    <xf numFmtId="166" fontId="4" fillId="7" borderId="1" xfId="0" applyNumberFormat="1" applyFont="1" applyFill="1" applyBorder="1" applyAlignment="1" applyProtection="1">
      <alignment horizontal="center"/>
      <protection locked="0"/>
    </xf>
    <xf numFmtId="166" fontId="8" fillId="7" borderId="1" xfId="0" applyNumberFormat="1" applyFont="1" applyFill="1" applyBorder="1" applyAlignment="1" applyProtection="1">
      <alignment horizontal="center"/>
      <protection locked="0"/>
    </xf>
    <xf numFmtId="166" fontId="7" fillId="7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166" fontId="7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center"/>
    </xf>
    <xf numFmtId="0" fontId="3" fillId="7" borderId="1" xfId="6" applyFont="1" applyFill="1" applyBorder="1" applyAlignment="1" applyProtection="1">
      <alignment horizontal="center"/>
      <protection locked="0"/>
    </xf>
    <xf numFmtId="166" fontId="8" fillId="7" borderId="0" xfId="6" applyNumberFormat="1" applyFont="1" applyFill="1" applyAlignment="1">
      <alignment horizontal="center"/>
    </xf>
    <xf numFmtId="0" fontId="4" fillId="7" borderId="13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6" applyFont="1" applyFill="1" applyBorder="1" applyAlignment="1">
      <alignment horizontal="center"/>
    </xf>
    <xf numFmtId="166" fontId="3" fillId="7" borderId="21" xfId="0" applyNumberFormat="1" applyFont="1" applyFill="1" applyBorder="1" applyAlignment="1">
      <alignment horizontal="center"/>
    </xf>
    <xf numFmtId="166" fontId="8" fillId="7" borderId="0" xfId="0" applyNumberFormat="1" applyFont="1" applyFill="1" applyAlignment="1">
      <alignment horizontal="center"/>
    </xf>
    <xf numFmtId="166" fontId="3" fillId="7" borderId="21" xfId="0" applyNumberFormat="1" applyFont="1" applyFill="1" applyBorder="1" applyAlignment="1" applyProtection="1">
      <alignment horizontal="center"/>
      <protection locked="0"/>
    </xf>
    <xf numFmtId="166" fontId="8" fillId="7" borderId="0" xfId="0" applyNumberFormat="1" applyFont="1" applyFill="1" applyAlignment="1" applyProtection="1">
      <alignment horizontal="center"/>
      <protection locked="0"/>
    </xf>
    <xf numFmtId="166" fontId="3" fillId="7" borderId="23" xfId="0" applyNumberFormat="1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 wrapText="1"/>
      <protection locked="0"/>
    </xf>
    <xf numFmtId="0" fontId="3" fillId="0" borderId="38" xfId="6" applyFont="1" applyBorder="1" applyAlignment="1">
      <alignment horizontal="left"/>
    </xf>
    <xf numFmtId="0" fontId="3" fillId="0" borderId="39" xfId="6" applyFont="1" applyBorder="1" applyAlignment="1">
      <alignment horizontal="left"/>
    </xf>
    <xf numFmtId="166" fontId="3" fillId="0" borderId="8" xfId="0" applyNumberFormat="1" applyFont="1" applyBorder="1" applyAlignment="1">
      <alignment horizontal="center"/>
    </xf>
    <xf numFmtId="166" fontId="3" fillId="0" borderId="37" xfId="0" applyNumberFormat="1" applyFont="1" applyBorder="1" applyAlignment="1">
      <alignment horizontal="center"/>
    </xf>
    <xf numFmtId="166" fontId="3" fillId="7" borderId="13" xfId="0" applyNumberFormat="1" applyFont="1" applyFill="1" applyBorder="1" applyAlignment="1">
      <alignment horizontal="center"/>
    </xf>
    <xf numFmtId="166" fontId="3" fillId="0" borderId="23" xfId="6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6" fontId="4" fillId="7" borderId="14" xfId="0" applyNumberFormat="1" applyFont="1" applyFill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3" fillId="7" borderId="14" xfId="0" applyNumberFormat="1" applyFont="1" applyFill="1" applyBorder="1" applyAlignment="1">
      <alignment horizontal="center"/>
    </xf>
    <xf numFmtId="166" fontId="4" fillId="7" borderId="13" xfId="0" applyNumberFormat="1" applyFont="1" applyFill="1" applyBorder="1" applyAlignment="1">
      <alignment horizontal="center"/>
    </xf>
    <xf numFmtId="166" fontId="4" fillId="0" borderId="13" xfId="0" applyNumberFormat="1" applyFont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7" borderId="0" xfId="0" applyFont="1" applyFill="1" applyAlignment="1">
      <alignment horizontal="center"/>
    </xf>
    <xf numFmtId="166" fontId="4" fillId="7" borderId="0" xfId="0" applyNumberFormat="1" applyFont="1" applyFill="1" applyAlignment="1">
      <alignment horizontal="center"/>
    </xf>
    <xf numFmtId="166" fontId="4" fillId="0" borderId="0" xfId="0" applyNumberFormat="1" applyFont="1" applyAlignment="1">
      <alignment horizontal="left"/>
    </xf>
    <xf numFmtId="0" fontId="4" fillId="7" borderId="0" xfId="0" applyFont="1" applyFill="1" applyAlignment="1">
      <alignment horizontal="left"/>
    </xf>
    <xf numFmtId="0" fontId="4" fillId="5" borderId="2" xfId="6" applyFont="1" applyFill="1" applyBorder="1" applyAlignment="1">
      <alignment horizontal="center"/>
    </xf>
    <xf numFmtId="0" fontId="4" fillId="5" borderId="3" xfId="6" applyFont="1" applyFill="1" applyBorder="1" applyAlignment="1">
      <alignment horizontal="center"/>
    </xf>
    <xf numFmtId="0" fontId="7" fillId="5" borderId="2" xfId="6" applyFont="1" applyFill="1" applyBorder="1" applyAlignment="1">
      <alignment horizontal="center"/>
    </xf>
    <xf numFmtId="0" fontId="7" fillId="5" borderId="3" xfId="6" applyFont="1" applyFill="1" applyBorder="1" applyAlignment="1">
      <alignment horizontal="center"/>
    </xf>
    <xf numFmtId="0" fontId="8" fillId="3" borderId="11" xfId="0" applyFont="1" applyFill="1" applyBorder="1" applyAlignment="1" applyProtection="1">
      <alignment horizontal="center"/>
      <protection locked="0"/>
    </xf>
    <xf numFmtId="0" fontId="3" fillId="0" borderId="1" xfId="6" applyFont="1" applyBorder="1" applyAlignment="1">
      <alignment horizontal="center"/>
    </xf>
    <xf numFmtId="0" fontId="8" fillId="2" borderId="22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 wrapText="1"/>
      <protection locked="0"/>
    </xf>
    <xf numFmtId="0" fontId="8" fillId="0" borderId="0" xfId="6" applyFont="1" applyAlignment="1">
      <alignment horizontal="center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7" borderId="0" xfId="0" applyFont="1" applyFill="1"/>
    <xf numFmtId="0" fontId="4" fillId="7" borderId="13" xfId="6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7" borderId="13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3" fillId="0" borderId="41" xfId="6" applyFont="1" applyBorder="1" applyAlignment="1">
      <alignment horizontal="left"/>
    </xf>
    <xf numFmtId="166" fontId="3" fillId="0" borderId="42" xfId="0" applyNumberFormat="1" applyFont="1" applyBorder="1" applyAlignment="1">
      <alignment horizontal="center"/>
    </xf>
    <xf numFmtId="0" fontId="4" fillId="0" borderId="0" xfId="0" applyFont="1" applyAlignment="1"/>
    <xf numFmtId="166" fontId="3" fillId="7" borderId="23" xfId="0" applyNumberFormat="1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8" fillId="5" borderId="0" xfId="6" applyFont="1" applyFill="1" applyAlignment="1">
      <alignment horizontal="center"/>
    </xf>
    <xf numFmtId="0" fontId="4" fillId="5" borderId="2" xfId="6" applyFont="1" applyFill="1" applyBorder="1" applyAlignment="1">
      <alignment horizontal="center"/>
    </xf>
    <xf numFmtId="0" fontId="4" fillId="5" borderId="3" xfId="6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7" fillId="5" borderId="2" xfId="6" applyFont="1" applyFill="1" applyBorder="1" applyAlignment="1">
      <alignment horizontal="center"/>
    </xf>
    <xf numFmtId="0" fontId="7" fillId="5" borderId="3" xfId="6" applyFont="1" applyFill="1" applyBorder="1" applyAlignment="1">
      <alignment horizontal="center"/>
    </xf>
    <xf numFmtId="0" fontId="8" fillId="5" borderId="2" xfId="6" applyFont="1" applyFill="1" applyBorder="1" applyAlignment="1">
      <alignment horizontal="center"/>
    </xf>
    <xf numFmtId="0" fontId="8" fillId="5" borderId="3" xfId="6" applyFont="1" applyFill="1" applyBorder="1" applyAlignment="1">
      <alignment horizontal="center"/>
    </xf>
    <xf numFmtId="0" fontId="3" fillId="7" borderId="2" xfId="0" applyFont="1" applyFill="1" applyBorder="1" applyAlignment="1" applyProtection="1">
      <alignment horizontal="center" wrapText="1"/>
      <protection locked="0"/>
    </xf>
    <xf numFmtId="0" fontId="3" fillId="7" borderId="3" xfId="0" applyFont="1" applyFill="1" applyBorder="1" applyAlignment="1" applyProtection="1">
      <alignment horizontal="center" wrapText="1"/>
      <protection locked="0"/>
    </xf>
    <xf numFmtId="0" fontId="4" fillId="7" borderId="0" xfId="0" applyFont="1" applyFill="1" applyAlignment="1">
      <alignment horizontal="left" wrapText="1"/>
    </xf>
    <xf numFmtId="0" fontId="3" fillId="0" borderId="33" xfId="0" applyFont="1" applyBorder="1" applyAlignment="1" applyProtection="1">
      <alignment horizontal="center" wrapText="1"/>
      <protection locked="0"/>
    </xf>
    <xf numFmtId="0" fontId="3" fillId="0" borderId="34" xfId="0" applyFont="1" applyBorder="1" applyAlignment="1" applyProtection="1">
      <alignment horizontal="center" wrapText="1"/>
      <protection locked="0"/>
    </xf>
    <xf numFmtId="0" fontId="8" fillId="0" borderId="0" xfId="6" applyFont="1" applyAlignment="1">
      <alignment horizontal="center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7" fillId="5" borderId="22" xfId="0" applyFont="1" applyFill="1" applyBorder="1" applyAlignment="1">
      <alignment horizontal="center"/>
    </xf>
    <xf numFmtId="0" fontId="3" fillId="0" borderId="2" xfId="6" applyFont="1" applyBorder="1" applyAlignment="1">
      <alignment horizontal="center"/>
    </xf>
    <xf numFmtId="0" fontId="3" fillId="0" borderId="3" xfId="6" applyFont="1" applyBorder="1" applyAlignment="1">
      <alignment horizontal="center"/>
    </xf>
    <xf numFmtId="0" fontId="3" fillId="0" borderId="2" xfId="6" applyFont="1" applyBorder="1" applyAlignment="1">
      <alignment horizontal="center" wrapText="1"/>
    </xf>
    <xf numFmtId="0" fontId="3" fillId="0" borderId="3" xfId="6" applyFont="1" applyBorder="1" applyAlignment="1">
      <alignment horizontal="center" wrapText="1"/>
    </xf>
    <xf numFmtId="0" fontId="7" fillId="5" borderId="36" xfId="6" applyFont="1" applyFill="1" applyBorder="1" applyAlignment="1">
      <alignment horizontal="center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0" fontId="4" fillId="0" borderId="25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8" fillId="5" borderId="22" xfId="6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6" xfId="0" applyFont="1" applyBorder="1" applyAlignment="1" applyProtection="1">
      <alignment horizontal="center" wrapText="1"/>
      <protection locked="0"/>
    </xf>
    <xf numFmtId="0" fontId="3" fillId="0" borderId="20" xfId="0" applyFont="1" applyBorder="1" applyAlignment="1" applyProtection="1">
      <alignment horizontal="center" wrapText="1"/>
      <protection locked="0"/>
    </xf>
    <xf numFmtId="0" fontId="3" fillId="7" borderId="2" xfId="6" applyFont="1" applyFill="1" applyBorder="1" applyAlignment="1">
      <alignment horizontal="center"/>
    </xf>
    <xf numFmtId="0" fontId="3" fillId="7" borderId="3" xfId="6" applyFont="1" applyFill="1" applyBorder="1" applyAlignment="1">
      <alignment horizontal="center"/>
    </xf>
    <xf numFmtId="0" fontId="3" fillId="0" borderId="2" xfId="6" applyFont="1" applyBorder="1" applyAlignment="1" applyProtection="1">
      <alignment horizontal="center"/>
      <protection locked="0"/>
    </xf>
    <xf numFmtId="0" fontId="3" fillId="0" borderId="3" xfId="6" applyFont="1" applyBorder="1" applyAlignment="1" applyProtection="1">
      <alignment horizontal="center"/>
      <protection locked="0"/>
    </xf>
    <xf numFmtId="0" fontId="7" fillId="6" borderId="2" xfId="6" applyFont="1" applyFill="1" applyBorder="1" applyAlignment="1">
      <alignment horizontal="center"/>
    </xf>
    <xf numFmtId="0" fontId="7" fillId="6" borderId="3" xfId="6" applyFont="1" applyFill="1" applyBorder="1" applyAlignment="1">
      <alignment horizontal="center"/>
    </xf>
    <xf numFmtId="0" fontId="3" fillId="0" borderId="1" xfId="6" applyFont="1" applyBorder="1" applyAlignment="1">
      <alignment horizontal="center"/>
    </xf>
    <xf numFmtId="0" fontId="3" fillId="0" borderId="2" xfId="6" quotePrefix="1" applyFont="1" applyBorder="1" applyAlignment="1">
      <alignment horizontal="center"/>
    </xf>
    <xf numFmtId="0" fontId="3" fillId="0" borderId="3" xfId="6" quotePrefix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30" xfId="6" applyFont="1" applyBorder="1" applyAlignment="1">
      <alignment horizontal="center"/>
    </xf>
    <xf numFmtId="0" fontId="4" fillId="0" borderId="29" xfId="6" applyFont="1" applyBorder="1" applyAlignment="1">
      <alignment horizontal="center"/>
    </xf>
    <xf numFmtId="0" fontId="4" fillId="0" borderId="24" xfId="6" applyFont="1" applyBorder="1" applyAlignment="1">
      <alignment horizontal="center" wrapText="1"/>
    </xf>
    <xf numFmtId="0" fontId="4" fillId="0" borderId="25" xfId="6" applyFont="1" applyBorder="1" applyAlignment="1">
      <alignment horizontal="center" wrapText="1"/>
    </xf>
    <xf numFmtId="0" fontId="4" fillId="0" borderId="26" xfId="6" applyFont="1" applyBorder="1" applyAlignment="1">
      <alignment horizontal="center"/>
    </xf>
    <xf numFmtId="0" fontId="4" fillId="0" borderId="20" xfId="6" applyFont="1" applyBorder="1" applyAlignment="1">
      <alignment horizontal="center"/>
    </xf>
    <xf numFmtId="0" fontId="4" fillId="0" borderId="12" xfId="6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7" borderId="2" xfId="6" applyFont="1" applyFill="1" applyBorder="1" applyAlignment="1">
      <alignment horizontal="center"/>
    </xf>
    <xf numFmtId="0" fontId="4" fillId="7" borderId="3" xfId="6" applyFont="1" applyFill="1" applyBorder="1" applyAlignment="1">
      <alignment horizontal="center"/>
    </xf>
    <xf numFmtId="0" fontId="3" fillId="0" borderId="19" xfId="6" applyFont="1" applyBorder="1" applyAlignment="1">
      <alignment horizont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4" fillId="6" borderId="2" xfId="6" applyFont="1" applyFill="1" applyBorder="1" applyAlignment="1">
      <alignment horizontal="center"/>
    </xf>
    <xf numFmtId="0" fontId="4" fillId="6" borderId="3" xfId="6" applyFont="1" applyFill="1" applyBorder="1" applyAlignment="1">
      <alignment horizontal="center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" xfId="6" applyFont="1" applyBorder="1" applyAlignment="1" applyProtection="1">
      <alignment horizontal="center" wrapText="1"/>
      <protection locked="0"/>
    </xf>
    <xf numFmtId="0" fontId="3" fillId="0" borderId="3" xfId="6" applyFont="1" applyBorder="1" applyAlignment="1" applyProtection="1">
      <alignment horizontal="center" wrapText="1"/>
      <protection locked="0"/>
    </xf>
    <xf numFmtId="0" fontId="7" fillId="5" borderId="19" xfId="6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15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3" fillId="5" borderId="2" xfId="6" applyFont="1" applyFill="1" applyBorder="1" applyAlignment="1">
      <alignment horizontal="center"/>
    </xf>
    <xf numFmtId="0" fontId="3" fillId="5" borderId="3" xfId="6" applyFont="1" applyFill="1" applyBorder="1" applyAlignment="1">
      <alignment horizontal="center"/>
    </xf>
    <xf numFmtId="0" fontId="8" fillId="6" borderId="2" xfId="6" applyFont="1" applyFill="1" applyBorder="1" applyAlignment="1">
      <alignment horizontal="center"/>
    </xf>
    <xf numFmtId="0" fontId="8" fillId="6" borderId="3" xfId="6" applyFont="1" applyFill="1" applyBorder="1" applyAlignment="1">
      <alignment horizontal="center"/>
    </xf>
    <xf numFmtId="0" fontId="3" fillId="6" borderId="27" xfId="6" applyFont="1" applyFill="1" applyBorder="1" applyAlignment="1" applyProtection="1">
      <alignment horizontal="center" wrapText="1"/>
      <protection locked="0"/>
    </xf>
    <xf numFmtId="0" fontId="3" fillId="6" borderId="22" xfId="6" applyFont="1" applyFill="1" applyBorder="1" applyAlignment="1" applyProtection="1">
      <alignment horizontal="center" wrapText="1"/>
      <protection locked="0"/>
    </xf>
    <xf numFmtId="0" fontId="3" fillId="6" borderId="11" xfId="6" applyFont="1" applyFill="1" applyBorder="1" applyAlignment="1" applyProtection="1">
      <alignment horizontal="center" wrapText="1"/>
      <protection locked="0"/>
    </xf>
    <xf numFmtId="0" fontId="8" fillId="6" borderId="27" xfId="0" applyFont="1" applyFill="1" applyBorder="1" applyAlignment="1" applyProtection="1">
      <alignment horizontal="center"/>
      <protection locked="0"/>
    </xf>
    <xf numFmtId="0" fontId="8" fillId="6" borderId="22" xfId="0" applyFont="1" applyFill="1" applyBorder="1" applyAlignment="1" applyProtection="1">
      <alignment horizontal="center"/>
      <protection locked="0"/>
    </xf>
    <xf numFmtId="0" fontId="3" fillId="6" borderId="31" xfId="0" applyFont="1" applyFill="1" applyBorder="1" applyAlignment="1" applyProtection="1">
      <alignment horizontal="center"/>
      <protection locked="0"/>
    </xf>
    <xf numFmtId="0" fontId="3" fillId="6" borderId="32" xfId="0" applyFont="1" applyFill="1" applyBorder="1" applyAlignment="1" applyProtection="1">
      <alignment horizontal="center"/>
      <protection locked="0"/>
    </xf>
    <xf numFmtId="0" fontId="3" fillId="6" borderId="35" xfId="0" applyFont="1" applyFill="1" applyBorder="1" applyAlignment="1" applyProtection="1">
      <alignment horizontal="center"/>
      <protection locked="0"/>
    </xf>
    <xf numFmtId="0" fontId="8" fillId="6" borderId="11" xfId="0" applyFont="1" applyFill="1" applyBorder="1" applyAlignment="1" applyProtection="1">
      <alignment horizontal="center"/>
      <protection locked="0"/>
    </xf>
    <xf numFmtId="0" fontId="3" fillId="6" borderId="27" xfId="0" applyFont="1" applyFill="1" applyBorder="1" applyAlignment="1" applyProtection="1">
      <alignment horizontal="center"/>
      <protection locked="0"/>
    </xf>
    <xf numFmtId="0" fontId="3" fillId="6" borderId="22" xfId="0" applyFont="1" applyFill="1" applyBorder="1" applyAlignment="1" applyProtection="1">
      <alignment horizontal="center"/>
      <protection locked="0"/>
    </xf>
    <xf numFmtId="0" fontId="3" fillId="6" borderId="11" xfId="0" applyFont="1" applyFill="1" applyBorder="1" applyAlignment="1" applyProtection="1">
      <alignment horizontal="center"/>
      <protection locked="0"/>
    </xf>
    <xf numFmtId="0" fontId="3" fillId="6" borderId="31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3" fillId="6" borderId="35" xfId="0" applyFont="1" applyFill="1" applyBorder="1" applyAlignment="1">
      <alignment horizontal="center"/>
    </xf>
    <xf numFmtId="0" fontId="8" fillId="6" borderId="27" xfId="0" applyFont="1" applyFill="1" applyBorder="1" applyAlignment="1" applyProtection="1">
      <alignment horizontal="center" wrapText="1"/>
      <protection locked="0"/>
    </xf>
    <xf numFmtId="0" fontId="8" fillId="6" borderId="22" xfId="0" applyFont="1" applyFill="1" applyBorder="1" applyAlignment="1" applyProtection="1">
      <alignment horizontal="center" wrapText="1"/>
      <protection locked="0"/>
    </xf>
    <xf numFmtId="0" fontId="8" fillId="6" borderId="11" xfId="0" applyFont="1" applyFill="1" applyBorder="1" applyAlignment="1" applyProtection="1">
      <alignment horizontal="center" wrapText="1"/>
      <protection locked="0"/>
    </xf>
    <xf numFmtId="0" fontId="3" fillId="6" borderId="31" xfId="0" applyFont="1" applyFill="1" applyBorder="1" applyAlignment="1" applyProtection="1">
      <alignment horizontal="center" wrapText="1"/>
      <protection locked="0"/>
    </xf>
    <xf numFmtId="0" fontId="3" fillId="6" borderId="32" xfId="0" applyFont="1" applyFill="1" applyBorder="1" applyAlignment="1" applyProtection="1">
      <alignment horizontal="center" wrapText="1"/>
      <protection locked="0"/>
    </xf>
    <xf numFmtId="0" fontId="3" fillId="6" borderId="35" xfId="0" applyFont="1" applyFill="1" applyBorder="1" applyAlignment="1" applyProtection="1">
      <alignment horizontal="center" wrapText="1"/>
      <protection locked="0"/>
    </xf>
    <xf numFmtId="0" fontId="3" fillId="6" borderId="27" xfId="0" applyFont="1" applyFill="1" applyBorder="1" applyAlignment="1" applyProtection="1">
      <alignment horizontal="center" wrapText="1"/>
      <protection locked="0"/>
    </xf>
    <xf numFmtId="0" fontId="3" fillId="6" borderId="22" xfId="0" applyFont="1" applyFill="1" applyBorder="1" applyAlignment="1" applyProtection="1">
      <alignment horizontal="center" wrapText="1"/>
      <protection locked="0"/>
    </xf>
    <xf numFmtId="0" fontId="3" fillId="6" borderId="11" xfId="0" applyFont="1" applyFill="1" applyBorder="1" applyAlignment="1" applyProtection="1">
      <alignment horizontal="center" wrapText="1"/>
      <protection locked="0"/>
    </xf>
    <xf numFmtId="0" fontId="8" fillId="8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8" fillId="8" borderId="0" xfId="0" applyFont="1" applyFill="1" applyAlignment="1">
      <alignment horizontal="center"/>
    </xf>
    <xf numFmtId="0" fontId="8" fillId="8" borderId="0" xfId="6" applyFont="1" applyFill="1" applyAlignment="1">
      <alignment horizontal="center"/>
    </xf>
    <xf numFmtId="0" fontId="8" fillId="8" borderId="0" xfId="6" applyFont="1" applyFill="1" applyAlignment="1" applyProtection="1">
      <alignment horizontal="center"/>
      <protection locked="0"/>
    </xf>
    <xf numFmtId="166" fontId="8" fillId="8" borderId="0" xfId="6" applyNumberFormat="1" applyFont="1" applyFill="1" applyAlignment="1">
      <alignment horizontal="center"/>
    </xf>
    <xf numFmtId="0" fontId="8" fillId="8" borderId="0" xfId="0" applyFont="1" applyFill="1" applyAlignment="1" applyProtection="1">
      <alignment horizontal="center"/>
      <protection locked="0"/>
    </xf>
    <xf numFmtId="166" fontId="8" fillId="8" borderId="0" xfId="0" applyNumberFormat="1" applyFont="1" applyFill="1" applyAlignment="1">
      <alignment horizontal="center"/>
    </xf>
    <xf numFmtId="0" fontId="8" fillId="8" borderId="0" xfId="0" applyFont="1" applyFill="1" applyAlignment="1" applyProtection="1">
      <alignment horizontal="center" wrapText="1"/>
      <protection locked="0"/>
    </xf>
    <xf numFmtId="165" fontId="7" fillId="8" borderId="0" xfId="3" applyFont="1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8" borderId="34" xfId="0" applyFont="1" applyFill="1" applyBorder="1" applyAlignment="1">
      <alignment horizontal="center"/>
    </xf>
    <xf numFmtId="0" fontId="7" fillId="8" borderId="0" xfId="0" applyFont="1" applyFill="1" applyAlignment="1">
      <alignment horizontal="center" wrapText="1"/>
    </xf>
    <xf numFmtId="0" fontId="7" fillId="8" borderId="0" xfId="0" applyFont="1" applyFill="1" applyAlignment="1">
      <alignment horizontal="center" wrapText="1"/>
    </xf>
    <xf numFmtId="166" fontId="7" fillId="8" borderId="0" xfId="0" applyNumberFormat="1" applyFont="1" applyFill="1" applyAlignment="1">
      <alignment horizontal="center"/>
    </xf>
    <xf numFmtId="0" fontId="7" fillId="8" borderId="0" xfId="0" applyFont="1" applyFill="1"/>
  </cellXfs>
  <cellStyles count="7">
    <cellStyle name="Currency 2" xfId="1"/>
    <cellStyle name="Įprastas" xfId="0" builtinId="0"/>
    <cellStyle name="Įprastas 2" xfId="2"/>
    <cellStyle name="Kablelis" xfId="3" builtinId="3"/>
    <cellStyle name="Normal 2" xfId="4"/>
    <cellStyle name="Normal 3" xfId="5"/>
    <cellStyle name="Normal_Sheet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540"/>
  <sheetViews>
    <sheetView tabSelected="1" zoomScale="118" zoomScaleNormal="118" workbookViewId="0">
      <pane ySplit="5" topLeftCell="A6" activePane="bottomLeft" state="frozen"/>
      <selection pane="bottomLeft" activeCell="L496" sqref="L496"/>
    </sheetView>
  </sheetViews>
  <sheetFormatPr defaultColWidth="9.140625" defaultRowHeight="10.5" customHeight="1" x14ac:dyDescent="0.2"/>
  <cols>
    <col min="1" max="1" width="17.7109375" style="32" customWidth="1"/>
    <col min="2" max="2" width="8.42578125" style="32" customWidth="1"/>
    <col min="3" max="3" width="11.140625" style="32" customWidth="1"/>
    <col min="4" max="4" width="9.7109375" style="32" customWidth="1"/>
    <col min="5" max="5" width="9.7109375" style="83" customWidth="1"/>
    <col min="6" max="6" width="11.85546875" style="32" customWidth="1"/>
    <col min="7" max="7" width="0.42578125" style="32" hidden="1" customWidth="1"/>
    <col min="8" max="8" width="1.28515625" style="32" customWidth="1"/>
    <col min="9" max="9" width="8.140625" style="2" customWidth="1"/>
    <col min="10" max="10" width="1.28515625" style="32" customWidth="1"/>
    <col min="11" max="11" width="2.140625" style="32" customWidth="1"/>
    <col min="12" max="12" width="7.28515625" style="2" customWidth="1"/>
    <col min="13" max="13" width="1.7109375" style="32" customWidth="1"/>
    <col min="14" max="14" width="7.42578125" style="2" customWidth="1"/>
    <col min="15" max="15" width="68.42578125" style="110" customWidth="1"/>
    <col min="16" max="16" width="6.5703125" style="80" customWidth="1"/>
    <col min="17" max="17" width="9.140625" style="80"/>
    <col min="18" max="18" width="12" style="80" customWidth="1"/>
    <col min="19" max="19" width="14.28515625" style="80" customWidth="1"/>
    <col min="20" max="22" width="9.140625" style="80" customWidth="1"/>
    <col min="23" max="23" width="9.140625" style="32" customWidth="1"/>
    <col min="24" max="16384" width="9.140625" style="2"/>
  </cols>
  <sheetData>
    <row r="1" spans="1:18" ht="10.5" customHeight="1" x14ac:dyDescent="0.2">
      <c r="F1" s="19" t="s">
        <v>249</v>
      </c>
      <c r="H1" s="240"/>
      <c r="J1" s="251"/>
    </row>
    <row r="2" spans="1:18" ht="15.75" customHeight="1" x14ac:dyDescent="0.2">
      <c r="A2" s="186" t="s">
        <v>37</v>
      </c>
      <c r="B2" s="186"/>
      <c r="C2" s="186"/>
      <c r="D2" s="186"/>
      <c r="E2" s="186"/>
      <c r="F2" s="186"/>
      <c r="G2" s="186"/>
      <c r="H2" s="241"/>
      <c r="J2" s="251"/>
      <c r="K2" s="2"/>
      <c r="M2" s="2"/>
    </row>
    <row r="3" spans="1:18" ht="22.9" customHeight="1" thickBot="1" x14ac:dyDescent="0.25">
      <c r="A3" s="186"/>
      <c r="B3" s="186"/>
      <c r="C3" s="186"/>
      <c r="D3" s="186"/>
      <c r="E3" s="186"/>
      <c r="F3" s="186"/>
      <c r="G3" s="186"/>
      <c r="H3" s="241"/>
      <c r="I3" s="196" t="s">
        <v>225</v>
      </c>
      <c r="J3" s="251"/>
      <c r="K3" s="2"/>
      <c r="L3" s="210" t="s">
        <v>226</v>
      </c>
      <c r="M3" s="2"/>
      <c r="N3" s="210" t="s">
        <v>227</v>
      </c>
      <c r="O3" s="210" t="s">
        <v>228</v>
      </c>
    </row>
    <row r="4" spans="1:18" ht="12.75" customHeight="1" x14ac:dyDescent="0.2">
      <c r="A4" s="187"/>
      <c r="B4" s="189" t="s">
        <v>0</v>
      </c>
      <c r="C4" s="191" t="s">
        <v>2</v>
      </c>
      <c r="D4" s="192"/>
      <c r="E4" s="192"/>
      <c r="F4" s="193"/>
      <c r="G4" s="194"/>
      <c r="H4" s="241"/>
      <c r="I4" s="196"/>
      <c r="J4" s="251"/>
      <c r="K4" s="108"/>
      <c r="L4" s="211"/>
      <c r="M4" s="108"/>
      <c r="N4" s="211"/>
      <c r="O4" s="211"/>
    </row>
    <row r="5" spans="1:18" ht="39" customHeight="1" thickBot="1" x14ac:dyDescent="0.25">
      <c r="A5" s="188"/>
      <c r="B5" s="190"/>
      <c r="C5" s="4" t="s">
        <v>14</v>
      </c>
      <c r="D5" s="4" t="s">
        <v>13</v>
      </c>
      <c r="E5" s="128"/>
      <c r="F5" s="4" t="s">
        <v>43</v>
      </c>
      <c r="G5" s="195"/>
      <c r="H5" s="241"/>
      <c r="I5" s="196"/>
      <c r="J5" s="252"/>
      <c r="K5" s="109"/>
      <c r="L5" s="195"/>
      <c r="M5" s="109"/>
      <c r="N5" s="195"/>
      <c r="O5" s="195"/>
    </row>
    <row r="6" spans="1:18" ht="12" customHeight="1" x14ac:dyDescent="0.2">
      <c r="A6" s="214" t="s">
        <v>25</v>
      </c>
      <c r="B6" s="215"/>
      <c r="C6" s="215"/>
      <c r="D6" s="215"/>
      <c r="E6" s="215"/>
      <c r="F6" s="215"/>
      <c r="H6" s="242"/>
      <c r="J6" s="250"/>
    </row>
    <row r="7" spans="1:18" ht="6.75" customHeight="1" x14ac:dyDescent="0.2">
      <c r="A7" s="143"/>
      <c r="B7" s="144"/>
      <c r="C7" s="144"/>
      <c r="D7" s="144"/>
      <c r="E7" s="144"/>
      <c r="F7" s="144"/>
      <c r="H7" s="242"/>
      <c r="J7" s="250"/>
      <c r="M7" s="34"/>
    </row>
    <row r="8" spans="1:18" ht="10.5" customHeight="1" x14ac:dyDescent="0.2">
      <c r="A8" s="158" t="s">
        <v>45</v>
      </c>
      <c r="B8" s="159"/>
      <c r="C8" s="159"/>
      <c r="D8" s="159"/>
      <c r="E8" s="159"/>
      <c r="F8" s="159"/>
      <c r="H8" s="242"/>
      <c r="J8" s="250"/>
      <c r="M8" s="34"/>
    </row>
    <row r="9" spans="1:18" ht="10.5" customHeight="1" x14ac:dyDescent="0.2">
      <c r="A9" s="74" t="s">
        <v>38</v>
      </c>
      <c r="B9" s="73">
        <f>SUM(C9:F9)</f>
        <v>207.8</v>
      </c>
      <c r="C9" s="73">
        <v>148.4</v>
      </c>
      <c r="D9" s="73">
        <v>2.2000000000000002</v>
      </c>
      <c r="E9" s="73"/>
      <c r="F9" s="73">
        <v>57.2</v>
      </c>
      <c r="H9" s="242"/>
      <c r="I9" s="82">
        <f>(B9*100/B10)-100</f>
        <v>13.676148796498893</v>
      </c>
      <c r="J9" s="250"/>
      <c r="L9" s="82">
        <f>((C9+E9)*100/(C10+E10))-100</f>
        <v>14.417887432536631</v>
      </c>
      <c r="M9" s="82"/>
      <c r="N9" s="82">
        <f>(F9*100/F10)-100</f>
        <v>11.500974658869396</v>
      </c>
      <c r="O9" s="110" t="s">
        <v>229</v>
      </c>
    </row>
    <row r="10" spans="1:18" ht="10.5" customHeight="1" x14ac:dyDescent="0.2">
      <c r="A10" s="74" t="s">
        <v>39</v>
      </c>
      <c r="B10" s="73">
        <f>SUM(C10:F10)</f>
        <v>182.8</v>
      </c>
      <c r="C10" s="73">
        <v>129.69999999999999</v>
      </c>
      <c r="D10" s="73">
        <v>1.8</v>
      </c>
      <c r="E10" s="73"/>
      <c r="F10" s="73">
        <v>51.3</v>
      </c>
      <c r="H10" s="242"/>
      <c r="I10" s="82"/>
      <c r="J10" s="250"/>
      <c r="M10" s="82"/>
      <c r="N10" s="82"/>
    </row>
    <row r="11" spans="1:18" ht="6.75" customHeight="1" x14ac:dyDescent="0.2">
      <c r="A11" s="197"/>
      <c r="B11" s="198"/>
      <c r="C11" s="198"/>
      <c r="D11" s="198"/>
      <c r="E11" s="198"/>
      <c r="F11" s="198"/>
      <c r="H11" s="242"/>
      <c r="I11" s="82"/>
      <c r="J11" s="250"/>
      <c r="M11" s="82"/>
      <c r="N11" s="82"/>
    </row>
    <row r="12" spans="1:18" ht="10.5" customHeight="1" x14ac:dyDescent="0.2">
      <c r="A12" s="177" t="s">
        <v>197</v>
      </c>
      <c r="B12" s="178"/>
      <c r="C12" s="178"/>
      <c r="D12" s="178"/>
      <c r="E12" s="178"/>
      <c r="F12" s="178"/>
      <c r="H12" s="242"/>
      <c r="I12" s="82"/>
      <c r="J12" s="250"/>
      <c r="M12" s="82"/>
      <c r="N12" s="82"/>
      <c r="O12" s="116" t="s">
        <v>186</v>
      </c>
      <c r="P12" s="110"/>
      <c r="Q12" s="110"/>
      <c r="R12" s="110"/>
    </row>
    <row r="13" spans="1:18" ht="10.5" customHeight="1" x14ac:dyDescent="0.2">
      <c r="A13" s="74" t="s">
        <v>38</v>
      </c>
      <c r="B13" s="73">
        <f>SUM(C13:F13)</f>
        <v>313.60000000000002</v>
      </c>
      <c r="C13" s="73">
        <v>244.3</v>
      </c>
      <c r="D13" s="73">
        <v>3.5</v>
      </c>
      <c r="E13" s="73"/>
      <c r="F13" s="73">
        <v>65.8</v>
      </c>
      <c r="H13" s="242"/>
      <c r="I13" s="82">
        <f>(B13*100/B14)-100</f>
        <v>6.6303978238694299</v>
      </c>
      <c r="J13" s="250"/>
      <c r="L13" s="82">
        <f>((C13+E13)*100/(C14+E14))-100</f>
        <v>17.848528702363723</v>
      </c>
      <c r="M13" s="82"/>
      <c r="N13" s="82">
        <f t="shared" ref="N13:N73" si="0">(F13*100/F14)-100</f>
        <v>-21.57330154946365</v>
      </c>
      <c r="O13" s="110" t="s">
        <v>138</v>
      </c>
    </row>
    <row r="14" spans="1:18" ht="10.5" customHeight="1" x14ac:dyDescent="0.2">
      <c r="A14" s="21" t="s">
        <v>39</v>
      </c>
      <c r="B14" s="5">
        <f>SUM(C14:F14)</f>
        <v>294.10000000000002</v>
      </c>
      <c r="C14" s="5">
        <v>207.3</v>
      </c>
      <c r="D14" s="5">
        <v>2.9</v>
      </c>
      <c r="E14" s="73"/>
      <c r="F14" s="5">
        <v>83.9</v>
      </c>
      <c r="H14" s="242"/>
      <c r="I14" s="82"/>
      <c r="J14" s="250"/>
      <c r="M14" s="82"/>
      <c r="N14" s="82"/>
      <c r="O14" s="110" t="s">
        <v>156</v>
      </c>
    </row>
    <row r="15" spans="1:18" ht="6.75" customHeight="1" x14ac:dyDescent="0.2">
      <c r="A15" s="139"/>
      <c r="B15" s="140"/>
      <c r="C15" s="140"/>
      <c r="D15" s="140"/>
      <c r="E15" s="140"/>
      <c r="F15" s="140"/>
      <c r="H15" s="242"/>
      <c r="I15" s="82"/>
      <c r="J15" s="250"/>
      <c r="M15" s="82"/>
      <c r="N15" s="82"/>
    </row>
    <row r="16" spans="1:18" ht="10.5" customHeight="1" x14ac:dyDescent="0.2">
      <c r="A16" s="158" t="s">
        <v>46</v>
      </c>
      <c r="B16" s="159"/>
      <c r="C16" s="159"/>
      <c r="D16" s="159"/>
      <c r="E16" s="159"/>
      <c r="F16" s="159"/>
      <c r="H16" s="242"/>
      <c r="I16" s="82"/>
      <c r="J16" s="250"/>
      <c r="M16" s="82"/>
      <c r="N16" s="82"/>
    </row>
    <row r="17" spans="1:22" ht="10.5" customHeight="1" x14ac:dyDescent="0.2">
      <c r="A17" s="21" t="s">
        <v>38</v>
      </c>
      <c r="B17" s="5">
        <f>SUM(C17:F17)</f>
        <v>776.40000000000009</v>
      </c>
      <c r="C17" s="5">
        <v>533.20000000000005</v>
      </c>
      <c r="D17" s="5">
        <v>7.7</v>
      </c>
      <c r="E17" s="73"/>
      <c r="F17" s="73">
        <v>235.5</v>
      </c>
      <c r="H17" s="242"/>
      <c r="I17" s="82">
        <f>(B17*100/B18)-100</f>
        <v>15.466983938132088</v>
      </c>
      <c r="J17" s="250"/>
      <c r="L17" s="82">
        <f>((C17+E17)*100/(C18+E18))-100</f>
        <v>10.324849989654467</v>
      </c>
      <c r="M17" s="82"/>
      <c r="N17" s="82">
        <f t="shared" si="0"/>
        <v>29.25356750823272</v>
      </c>
      <c r="O17" s="110" t="s">
        <v>234</v>
      </c>
    </row>
    <row r="18" spans="1:22" ht="10.5" customHeight="1" x14ac:dyDescent="0.2">
      <c r="A18" s="21" t="s">
        <v>39</v>
      </c>
      <c r="B18" s="5">
        <f>SUM(C18:F18)</f>
        <v>672.4</v>
      </c>
      <c r="C18" s="5">
        <v>483.3</v>
      </c>
      <c r="D18" s="5">
        <v>6.9</v>
      </c>
      <c r="E18" s="73"/>
      <c r="F18" s="5">
        <v>182.2</v>
      </c>
      <c r="H18" s="242"/>
      <c r="I18" s="82"/>
      <c r="J18" s="250"/>
      <c r="M18" s="82"/>
      <c r="N18" s="82"/>
    </row>
    <row r="19" spans="1:22" ht="10.9" customHeight="1" x14ac:dyDescent="0.2">
      <c r="A19" s="139"/>
      <c r="B19" s="140"/>
      <c r="C19" s="140"/>
      <c r="D19" s="140"/>
      <c r="E19" s="140"/>
      <c r="F19" s="140"/>
      <c r="H19" s="242"/>
      <c r="I19" s="82"/>
      <c r="J19" s="250"/>
      <c r="M19" s="82"/>
      <c r="N19" s="82"/>
    </row>
    <row r="20" spans="1:22" ht="10.5" customHeight="1" x14ac:dyDescent="0.2">
      <c r="A20" s="184" t="s">
        <v>47</v>
      </c>
      <c r="B20" s="185"/>
      <c r="C20" s="185"/>
      <c r="D20" s="185"/>
      <c r="E20" s="185"/>
      <c r="F20" s="185"/>
      <c r="H20" s="242">
        <v>7508.85</v>
      </c>
      <c r="I20" s="82"/>
      <c r="J20" s="250"/>
      <c r="M20" s="82"/>
      <c r="N20" s="82"/>
    </row>
    <row r="21" spans="1:22" ht="10.5" customHeight="1" x14ac:dyDescent="0.2">
      <c r="A21" s="21" t="s">
        <v>38</v>
      </c>
      <c r="B21" s="5">
        <f>SUM(C21:F21)</f>
        <v>389.40000000000003</v>
      </c>
      <c r="C21" s="5">
        <v>281.8</v>
      </c>
      <c r="D21" s="5">
        <v>4.0999999999999996</v>
      </c>
      <c r="E21" s="73"/>
      <c r="F21" s="5">
        <v>103.5</v>
      </c>
      <c r="H21" s="242"/>
      <c r="I21" s="82">
        <f>(B21*100/B22)-100</f>
        <v>11.00342075256556</v>
      </c>
      <c r="J21" s="250"/>
      <c r="L21" s="82">
        <f>((C21+E21)*100/(C22+E22))-100</f>
        <v>16.062602965403613</v>
      </c>
      <c r="M21" s="82"/>
      <c r="N21" s="82">
        <f t="shared" si="0"/>
        <v>-0.95693779904306098</v>
      </c>
      <c r="O21" s="116" t="s">
        <v>183</v>
      </c>
      <c r="P21" s="110"/>
      <c r="Q21" s="110"/>
      <c r="R21" s="110"/>
      <c r="S21" s="110"/>
      <c r="T21" s="110"/>
      <c r="U21" s="110"/>
      <c r="V21" s="110"/>
    </row>
    <row r="22" spans="1:22" ht="10.5" customHeight="1" x14ac:dyDescent="0.2">
      <c r="A22" s="21" t="s">
        <v>39</v>
      </c>
      <c r="B22" s="5">
        <f>SUM(C22:F22)</f>
        <v>350.8</v>
      </c>
      <c r="C22" s="5">
        <v>242.8</v>
      </c>
      <c r="D22" s="5">
        <v>3.5</v>
      </c>
      <c r="E22" s="73"/>
      <c r="F22" s="5">
        <v>104.5</v>
      </c>
      <c r="H22" s="242"/>
      <c r="I22" s="82"/>
      <c r="J22" s="250"/>
      <c r="M22" s="82"/>
      <c r="N22" s="82"/>
      <c r="O22" s="116" t="s">
        <v>155</v>
      </c>
    </row>
    <row r="23" spans="1:22" ht="6.75" customHeight="1" x14ac:dyDescent="0.2">
      <c r="A23" s="117"/>
      <c r="B23" s="6"/>
      <c r="C23" s="6"/>
      <c r="D23" s="6"/>
      <c r="E23" s="6"/>
      <c r="F23" s="6"/>
      <c r="H23" s="242"/>
      <c r="I23" s="82"/>
      <c r="J23" s="250"/>
      <c r="M23" s="82"/>
      <c r="N23" s="82"/>
      <c r="O23" s="116"/>
    </row>
    <row r="24" spans="1:22" ht="10.5" customHeight="1" x14ac:dyDescent="0.2">
      <c r="A24" s="158" t="s">
        <v>48</v>
      </c>
      <c r="B24" s="159"/>
      <c r="C24" s="159"/>
      <c r="D24" s="159"/>
      <c r="E24" s="159"/>
      <c r="F24" s="159"/>
      <c r="H24" s="242"/>
      <c r="I24" s="82"/>
      <c r="J24" s="250"/>
      <c r="M24" s="82"/>
      <c r="N24" s="82"/>
      <c r="O24" s="116"/>
    </row>
    <row r="25" spans="1:22" ht="10.5" customHeight="1" x14ac:dyDescent="0.2">
      <c r="A25" s="21" t="s">
        <v>38</v>
      </c>
      <c r="B25" s="5">
        <f>SUM(C25:F25)</f>
        <v>457.7</v>
      </c>
      <c r="C25" s="5">
        <v>336.3</v>
      </c>
      <c r="D25" s="5">
        <v>4.9000000000000004</v>
      </c>
      <c r="E25" s="73"/>
      <c r="F25" s="5">
        <v>116.5</v>
      </c>
      <c r="H25" s="242"/>
      <c r="I25" s="82">
        <f>(B25*100/B26)-100</f>
        <v>2.9464687359424175</v>
      </c>
      <c r="J25" s="250"/>
      <c r="L25" s="82">
        <f>((C25+E25)*100/(C26+E26))-100</f>
        <v>15.289681179293794</v>
      </c>
      <c r="M25" s="82"/>
      <c r="N25" s="82">
        <f t="shared" si="0"/>
        <v>-21.706989247311839</v>
      </c>
      <c r="O25" s="116" t="s">
        <v>183</v>
      </c>
      <c r="P25" s="110"/>
      <c r="Q25" s="110"/>
      <c r="R25" s="110"/>
      <c r="S25" s="110"/>
      <c r="T25" s="110"/>
      <c r="U25" s="110"/>
      <c r="V25" s="110"/>
    </row>
    <row r="26" spans="1:22" ht="10.5" customHeight="1" x14ac:dyDescent="0.2">
      <c r="A26" s="21" t="s">
        <v>39</v>
      </c>
      <c r="B26" s="5">
        <f>SUM(C26:F26)</f>
        <v>444.6</v>
      </c>
      <c r="C26" s="5">
        <v>291.7</v>
      </c>
      <c r="D26" s="5">
        <v>4.0999999999999996</v>
      </c>
      <c r="E26" s="73"/>
      <c r="F26" s="5">
        <v>148.80000000000001</v>
      </c>
      <c r="H26" s="242"/>
      <c r="I26" s="82"/>
      <c r="J26" s="250"/>
      <c r="M26" s="34"/>
      <c r="N26" s="82"/>
      <c r="O26" s="116" t="s">
        <v>244</v>
      </c>
    </row>
    <row r="27" spans="1:22" ht="8.25" customHeight="1" x14ac:dyDescent="0.2">
      <c r="A27" s="143"/>
      <c r="B27" s="144"/>
      <c r="C27" s="144"/>
      <c r="D27" s="144"/>
      <c r="E27" s="144"/>
      <c r="F27" s="144"/>
      <c r="H27" s="242"/>
      <c r="I27" s="82"/>
      <c r="J27" s="250"/>
      <c r="M27" s="34"/>
      <c r="N27" s="82"/>
      <c r="O27" s="116"/>
    </row>
    <row r="28" spans="1:22" ht="10.5" customHeight="1" x14ac:dyDescent="0.2">
      <c r="A28" s="158" t="s">
        <v>49</v>
      </c>
      <c r="B28" s="159"/>
      <c r="C28" s="159"/>
      <c r="D28" s="159"/>
      <c r="E28" s="159"/>
      <c r="F28" s="159"/>
      <c r="H28" s="242"/>
      <c r="I28" s="82"/>
      <c r="J28" s="250"/>
      <c r="M28" s="34"/>
      <c r="N28" s="82"/>
      <c r="O28" s="116" t="s">
        <v>183</v>
      </c>
      <c r="P28" s="110"/>
      <c r="Q28" s="110"/>
    </row>
    <row r="29" spans="1:22" ht="10.5" customHeight="1" x14ac:dyDescent="0.2">
      <c r="A29" s="21" t="s">
        <v>38</v>
      </c>
      <c r="B29" s="5">
        <f>SUM(C29:F29)</f>
        <v>371.5</v>
      </c>
      <c r="C29" s="5">
        <v>273.10000000000002</v>
      </c>
      <c r="D29" s="5">
        <v>4</v>
      </c>
      <c r="E29" s="73"/>
      <c r="F29" s="5">
        <v>94.4</v>
      </c>
      <c r="H29" s="242"/>
      <c r="I29" s="82">
        <f>(B29*100/B30)-100</f>
        <v>-14.597701149425291</v>
      </c>
      <c r="J29" s="250"/>
      <c r="L29" s="82">
        <f>((C29+E29)*100/(C30+E30))-100</f>
        <v>16.015293118096864</v>
      </c>
      <c r="M29" s="34"/>
      <c r="N29" s="82">
        <f t="shared" si="0"/>
        <v>-51.910341314314827</v>
      </c>
      <c r="O29" s="127" t="s">
        <v>154</v>
      </c>
      <c r="P29" s="35"/>
      <c r="Q29" s="35"/>
      <c r="R29" s="35"/>
      <c r="S29" s="35"/>
      <c r="T29" s="35"/>
      <c r="U29" s="35"/>
      <c r="V29" s="35"/>
    </row>
    <row r="30" spans="1:22" ht="10.5" customHeight="1" x14ac:dyDescent="0.2">
      <c r="A30" s="21" t="s">
        <v>31</v>
      </c>
      <c r="B30" s="5">
        <f>SUM(C30:F30)</f>
        <v>435</v>
      </c>
      <c r="C30" s="5">
        <v>235.4</v>
      </c>
      <c r="D30" s="5">
        <v>3.3</v>
      </c>
      <c r="E30" s="73"/>
      <c r="F30" s="5">
        <v>196.3</v>
      </c>
      <c r="H30" s="242"/>
      <c r="I30" s="82"/>
      <c r="J30" s="250"/>
      <c r="M30" s="34"/>
      <c r="N30" s="82"/>
      <c r="O30" s="110" t="s">
        <v>230</v>
      </c>
    </row>
    <row r="31" spans="1:22" ht="6.75" customHeight="1" x14ac:dyDescent="0.2">
      <c r="A31" s="139"/>
      <c r="B31" s="140"/>
      <c r="C31" s="140"/>
      <c r="D31" s="140"/>
      <c r="E31" s="140"/>
      <c r="F31" s="140"/>
      <c r="H31" s="242"/>
      <c r="I31" s="82"/>
      <c r="J31" s="250"/>
      <c r="M31" s="34"/>
      <c r="N31" s="82"/>
    </row>
    <row r="32" spans="1:22" ht="10.5" customHeight="1" x14ac:dyDescent="0.2">
      <c r="A32" s="179" t="s">
        <v>50</v>
      </c>
      <c r="B32" s="180"/>
      <c r="C32" s="180"/>
      <c r="D32" s="180"/>
      <c r="E32" s="180"/>
      <c r="F32" s="180"/>
      <c r="H32" s="242"/>
      <c r="I32" s="82"/>
      <c r="J32" s="250"/>
      <c r="M32" s="34"/>
      <c r="N32" s="82"/>
    </row>
    <row r="33" spans="1:22" ht="10.5" customHeight="1" x14ac:dyDescent="0.2">
      <c r="A33" s="21" t="s">
        <v>38</v>
      </c>
      <c r="B33" s="5">
        <f>SUM(C33:F33)</f>
        <v>41.1</v>
      </c>
      <c r="C33" s="7">
        <v>25.1</v>
      </c>
      <c r="D33" s="7">
        <v>0.4</v>
      </c>
      <c r="E33" s="71"/>
      <c r="F33" s="7">
        <v>15.6</v>
      </c>
      <c r="H33" s="242"/>
      <c r="I33" s="82">
        <f>(B33*100/B34)-100</f>
        <v>15.44943820224718</v>
      </c>
      <c r="J33" s="250"/>
      <c r="L33" s="82">
        <f>((C33+E33)*100/(C34+E34))-100</f>
        <v>11.061946902654867</v>
      </c>
      <c r="M33" s="34"/>
      <c r="N33" s="82">
        <f t="shared" si="0"/>
        <v>22.834645669291348</v>
      </c>
      <c r="O33" s="110" t="s">
        <v>222</v>
      </c>
      <c r="P33" s="110"/>
      <c r="Q33" s="110"/>
      <c r="R33" s="110"/>
      <c r="S33" s="110"/>
      <c r="T33" s="110"/>
      <c r="U33" s="110"/>
    </row>
    <row r="34" spans="1:22" ht="10.5" customHeight="1" x14ac:dyDescent="0.2">
      <c r="A34" s="21" t="s">
        <v>31</v>
      </c>
      <c r="B34" s="5">
        <f>SUM(C34:F34)</f>
        <v>35.6</v>
      </c>
      <c r="C34" s="7">
        <v>22.6</v>
      </c>
      <c r="D34" s="7">
        <v>0.3</v>
      </c>
      <c r="E34" s="71"/>
      <c r="F34" s="7">
        <v>12.7</v>
      </c>
      <c r="H34" s="242"/>
      <c r="I34" s="82"/>
      <c r="J34" s="250"/>
      <c r="M34" s="34"/>
      <c r="N34" s="82"/>
      <c r="O34" s="110" t="s">
        <v>221</v>
      </c>
    </row>
    <row r="35" spans="1:22" ht="11.45" customHeight="1" x14ac:dyDescent="0.2">
      <c r="A35" s="117"/>
      <c r="B35" s="6"/>
      <c r="C35" s="8"/>
      <c r="D35" s="8"/>
      <c r="E35" s="6"/>
      <c r="F35" s="8"/>
      <c r="H35" s="242"/>
      <c r="I35" s="82"/>
      <c r="J35" s="250"/>
      <c r="M35" s="34"/>
      <c r="N35" s="82"/>
    </row>
    <row r="36" spans="1:22" ht="15" customHeight="1" x14ac:dyDescent="0.2">
      <c r="A36" s="179" t="s">
        <v>44</v>
      </c>
      <c r="B36" s="180"/>
      <c r="C36" s="180"/>
      <c r="D36" s="180"/>
      <c r="E36" s="180"/>
      <c r="F36" s="180"/>
      <c r="H36" s="242"/>
      <c r="I36" s="82"/>
      <c r="J36" s="250"/>
      <c r="M36" s="34"/>
      <c r="N36" s="82"/>
      <c r="O36" s="111" t="s">
        <v>139</v>
      </c>
      <c r="P36" s="111"/>
      <c r="Q36" s="111"/>
      <c r="R36" s="111"/>
      <c r="S36" s="111"/>
      <c r="T36" s="111"/>
    </row>
    <row r="37" spans="1:22" ht="10.5" customHeight="1" x14ac:dyDescent="0.2">
      <c r="A37" s="21" t="s">
        <v>38</v>
      </c>
      <c r="B37" s="5">
        <f>SUM(C37:F37)</f>
        <v>1632.21</v>
      </c>
      <c r="C37" s="71">
        <v>1200.5999999999999</v>
      </c>
      <c r="D37" s="71">
        <v>17.41</v>
      </c>
      <c r="E37" s="71"/>
      <c r="F37" s="7">
        <v>414.2</v>
      </c>
      <c r="H37" s="242"/>
      <c r="I37" s="82">
        <f>(B37*100/B38)-100</f>
        <v>20.271903323262848</v>
      </c>
      <c r="J37" s="250"/>
      <c r="L37" s="82">
        <f>((C37+E37)*100/(C38+E38))-100</f>
        <v>22.12389380530972</v>
      </c>
      <c r="M37" s="34"/>
      <c r="N37" s="82">
        <f t="shared" si="0"/>
        <v>15.087524312308986</v>
      </c>
      <c r="O37" s="111" t="s">
        <v>140</v>
      </c>
      <c r="P37" s="35"/>
      <c r="Q37" s="35"/>
      <c r="R37" s="35"/>
      <c r="S37" s="35"/>
      <c r="T37" s="35"/>
      <c r="U37" s="35"/>
    </row>
    <row r="38" spans="1:22" ht="10.5" customHeight="1" x14ac:dyDescent="0.2">
      <c r="A38" s="21" t="s">
        <v>39</v>
      </c>
      <c r="B38" s="5">
        <f>SUM(C38:F38)</f>
        <v>1357.1</v>
      </c>
      <c r="C38" s="7">
        <v>983.1</v>
      </c>
      <c r="D38" s="7">
        <v>14.1</v>
      </c>
      <c r="E38" s="71"/>
      <c r="F38" s="7">
        <v>359.9</v>
      </c>
      <c r="H38" s="242"/>
      <c r="I38" s="82"/>
      <c r="J38" s="250"/>
      <c r="M38" s="34"/>
      <c r="N38" s="82"/>
      <c r="O38" s="110" t="s">
        <v>241</v>
      </c>
      <c r="P38" s="110"/>
      <c r="Q38" s="110"/>
      <c r="R38" s="110"/>
      <c r="S38" s="110"/>
    </row>
    <row r="39" spans="1:22" ht="6.75" customHeight="1" x14ac:dyDescent="0.2">
      <c r="A39" s="117"/>
      <c r="B39" s="118"/>
      <c r="C39" s="118"/>
      <c r="D39" s="118"/>
      <c r="E39" s="118"/>
      <c r="F39" s="118"/>
      <c r="H39" s="242"/>
      <c r="I39" s="82"/>
      <c r="J39" s="250"/>
      <c r="M39" s="34"/>
      <c r="N39" s="82"/>
    </row>
    <row r="40" spans="1:22" ht="10.5" customHeight="1" x14ac:dyDescent="0.2">
      <c r="A40" s="179" t="s">
        <v>51</v>
      </c>
      <c r="B40" s="180"/>
      <c r="C40" s="180"/>
      <c r="D40" s="180"/>
      <c r="E40" s="180"/>
      <c r="F40" s="180"/>
      <c r="H40" s="242"/>
      <c r="I40" s="82"/>
      <c r="J40" s="250"/>
      <c r="M40" s="34"/>
      <c r="N40" s="82"/>
    </row>
    <row r="41" spans="1:22" ht="10.5" customHeight="1" x14ac:dyDescent="0.2">
      <c r="A41" s="21" t="s">
        <v>38</v>
      </c>
      <c r="B41" s="7">
        <f>SUM(C41:F41)</f>
        <v>566.29999999999995</v>
      </c>
      <c r="C41" s="71">
        <v>494</v>
      </c>
      <c r="D41" s="71">
        <v>7.2</v>
      </c>
      <c r="E41" s="71"/>
      <c r="F41" s="11">
        <v>65.099999999999994</v>
      </c>
      <c r="H41" s="242"/>
      <c r="I41" s="82">
        <f>(B41*100/B42)-100</f>
        <v>19.548237280979492</v>
      </c>
      <c r="J41" s="250"/>
      <c r="L41" s="82">
        <f>((C41+E41)*100/(C42+E42))-100</f>
        <v>23.038605230386054</v>
      </c>
      <c r="M41" s="34"/>
      <c r="N41" s="82">
        <f t="shared" si="0"/>
        <v>-1.9578313253012283</v>
      </c>
      <c r="O41" s="116" t="s">
        <v>240</v>
      </c>
      <c r="P41" s="111"/>
      <c r="Q41" s="111"/>
      <c r="R41" s="111"/>
      <c r="S41" s="111"/>
      <c r="T41" s="111"/>
    </row>
    <row r="42" spans="1:22" ht="10.5" customHeight="1" x14ac:dyDescent="0.2">
      <c r="A42" s="21" t="s">
        <v>39</v>
      </c>
      <c r="B42" s="7">
        <f>SUM(C42:F42)</f>
        <v>473.70000000000005</v>
      </c>
      <c r="C42" s="7">
        <v>401.5</v>
      </c>
      <c r="D42" s="7">
        <v>5.8</v>
      </c>
      <c r="E42" s="71"/>
      <c r="F42" s="11">
        <v>66.400000000000006</v>
      </c>
      <c r="H42" s="242"/>
      <c r="I42" s="82"/>
      <c r="J42" s="250"/>
      <c r="M42" s="34"/>
      <c r="N42" s="82"/>
      <c r="O42" s="127" t="s">
        <v>223</v>
      </c>
    </row>
    <row r="43" spans="1:22" ht="6.75" customHeight="1" x14ac:dyDescent="0.2">
      <c r="A43" s="181"/>
      <c r="B43" s="182"/>
      <c r="C43" s="182"/>
      <c r="D43" s="182"/>
      <c r="E43" s="182"/>
      <c r="F43" s="182"/>
      <c r="H43" s="242"/>
      <c r="I43" s="82"/>
      <c r="J43" s="250"/>
      <c r="M43" s="34"/>
      <c r="N43" s="82"/>
      <c r="O43" s="116"/>
    </row>
    <row r="44" spans="1:22" ht="10.5" customHeight="1" x14ac:dyDescent="0.2">
      <c r="A44" s="179" t="s">
        <v>52</v>
      </c>
      <c r="B44" s="180"/>
      <c r="C44" s="180"/>
      <c r="D44" s="180"/>
      <c r="E44" s="180"/>
      <c r="F44" s="180"/>
      <c r="H44" s="242"/>
      <c r="I44" s="82"/>
      <c r="J44" s="250"/>
      <c r="M44" s="34"/>
      <c r="N44" s="82"/>
      <c r="O44" s="116"/>
    </row>
    <row r="45" spans="1:22" ht="10.5" customHeight="1" x14ac:dyDescent="0.2">
      <c r="A45" s="21" t="s">
        <v>38</v>
      </c>
      <c r="B45" s="7">
        <f>SUM(C45:F45)</f>
        <v>850.1</v>
      </c>
      <c r="C45" s="71">
        <v>773.6</v>
      </c>
      <c r="D45" s="71">
        <v>11.2</v>
      </c>
      <c r="E45" s="71"/>
      <c r="F45" s="11">
        <v>65.3</v>
      </c>
      <c r="H45" s="242"/>
      <c r="I45" s="82">
        <f>(B45*100/B46)-100</f>
        <v>4.653453157700369</v>
      </c>
      <c r="J45" s="250"/>
      <c r="L45" s="82">
        <f>((C45+E45)*100/(C46+E46))-100</f>
        <v>5.2087583299333602</v>
      </c>
      <c r="M45" s="34"/>
      <c r="N45" s="82">
        <f t="shared" si="0"/>
        <v>-1.5082956259426794</v>
      </c>
      <c r="O45" s="127" t="s">
        <v>187</v>
      </c>
      <c r="P45" s="35"/>
      <c r="Q45" s="35"/>
      <c r="R45" s="35"/>
      <c r="S45" s="35"/>
      <c r="T45" s="35"/>
      <c r="U45" s="35"/>
      <c r="V45" s="35"/>
    </row>
    <row r="46" spans="1:22" ht="10.5" customHeight="1" x14ac:dyDescent="0.2">
      <c r="A46" s="21" t="s">
        <v>39</v>
      </c>
      <c r="B46" s="7">
        <f>SUM(C46:F46)</f>
        <v>812.3</v>
      </c>
      <c r="C46" s="7">
        <v>735.3</v>
      </c>
      <c r="D46" s="7">
        <v>10.7</v>
      </c>
      <c r="E46" s="71"/>
      <c r="F46" s="11">
        <v>66.3</v>
      </c>
      <c r="H46" s="242"/>
      <c r="I46" s="82"/>
      <c r="J46" s="250"/>
      <c r="M46" s="34"/>
      <c r="N46" s="82"/>
      <c r="O46" s="127" t="s">
        <v>239</v>
      </c>
      <c r="P46" s="111"/>
      <c r="Q46" s="111"/>
      <c r="R46" s="111"/>
      <c r="S46" s="111"/>
      <c r="T46" s="111"/>
    </row>
    <row r="47" spans="1:22" ht="12" customHeight="1" x14ac:dyDescent="0.2">
      <c r="A47" s="143"/>
      <c r="B47" s="144"/>
      <c r="C47" s="144"/>
      <c r="D47" s="144"/>
      <c r="E47" s="144"/>
      <c r="F47" s="144"/>
      <c r="H47" s="242"/>
      <c r="I47" s="82"/>
      <c r="J47" s="250"/>
      <c r="M47" s="34"/>
      <c r="N47" s="82"/>
      <c r="O47" s="127" t="s">
        <v>188</v>
      </c>
      <c r="P47" s="110"/>
      <c r="Q47" s="110"/>
      <c r="R47" s="110"/>
      <c r="S47" s="110"/>
      <c r="T47" s="110"/>
      <c r="U47" s="110"/>
      <c r="V47" s="110"/>
    </row>
    <row r="48" spans="1:22" ht="10.5" customHeight="1" x14ac:dyDescent="0.2">
      <c r="A48" s="158" t="s">
        <v>53</v>
      </c>
      <c r="B48" s="159"/>
      <c r="C48" s="159"/>
      <c r="D48" s="159"/>
      <c r="E48" s="159"/>
      <c r="F48" s="159"/>
      <c r="H48" s="242"/>
      <c r="I48" s="82"/>
      <c r="J48" s="250"/>
      <c r="M48" s="34"/>
      <c r="N48" s="82"/>
      <c r="O48" s="116"/>
      <c r="P48" s="111"/>
      <c r="Q48" s="111"/>
      <c r="R48" s="111"/>
      <c r="S48" s="111"/>
      <c r="T48" s="110"/>
      <c r="U48" s="110"/>
      <c r="V48" s="110"/>
    </row>
    <row r="49" spans="1:27" ht="10.5" customHeight="1" x14ac:dyDescent="0.2">
      <c r="A49" s="21" t="s">
        <v>38</v>
      </c>
      <c r="B49" s="7">
        <f>SUM(C49:F49)</f>
        <v>856.30000000000007</v>
      </c>
      <c r="C49" s="71">
        <v>750.7</v>
      </c>
      <c r="D49" s="71">
        <v>10.9</v>
      </c>
      <c r="E49" s="71"/>
      <c r="F49" s="11">
        <v>94.7</v>
      </c>
      <c r="H49" s="242"/>
      <c r="I49" s="82">
        <f>(B49*100/B50)-100</f>
        <v>12.804637070214724</v>
      </c>
      <c r="J49" s="250"/>
      <c r="L49" s="82">
        <f>((C49+E49)*100/(C50+E50))-100</f>
        <v>16.459820043437787</v>
      </c>
      <c r="M49" s="34"/>
      <c r="N49" s="82">
        <f t="shared" si="0"/>
        <v>-9.8953377735490022</v>
      </c>
      <c r="O49" s="116" t="s">
        <v>238</v>
      </c>
      <c r="P49" s="111"/>
      <c r="Q49" s="111"/>
      <c r="R49" s="111"/>
      <c r="S49" s="111"/>
      <c r="T49" s="111"/>
      <c r="U49" s="111"/>
      <c r="V49" s="111"/>
    </row>
    <row r="50" spans="1:27" ht="10.5" customHeight="1" x14ac:dyDescent="0.2">
      <c r="A50" s="21" t="s">
        <v>39</v>
      </c>
      <c r="B50" s="7">
        <f>SUM(C50:F50)</f>
        <v>759.1</v>
      </c>
      <c r="C50" s="7">
        <v>644.6</v>
      </c>
      <c r="D50" s="7">
        <v>9.4</v>
      </c>
      <c r="E50" s="71"/>
      <c r="F50" s="11">
        <v>105.1</v>
      </c>
      <c r="H50" s="242"/>
      <c r="I50" s="82"/>
      <c r="J50" s="250"/>
      <c r="M50" s="34"/>
      <c r="N50" s="82"/>
      <c r="O50" s="127" t="s">
        <v>153</v>
      </c>
      <c r="P50" s="111"/>
      <c r="Q50" s="111"/>
      <c r="R50" s="111"/>
      <c r="S50" s="111"/>
      <c r="T50" s="111"/>
      <c r="U50" s="110"/>
      <c r="V50" s="110"/>
    </row>
    <row r="51" spans="1:27" ht="6.75" customHeight="1" x14ac:dyDescent="0.2">
      <c r="A51" s="139"/>
      <c r="B51" s="140"/>
      <c r="C51" s="140"/>
      <c r="D51" s="140"/>
      <c r="E51" s="140"/>
      <c r="F51" s="140"/>
      <c r="H51" s="242"/>
      <c r="I51" s="82"/>
      <c r="J51" s="250"/>
      <c r="M51" s="34"/>
      <c r="N51" s="82"/>
      <c r="O51" s="127"/>
      <c r="P51" s="110"/>
      <c r="Q51" s="110"/>
      <c r="R51" s="110"/>
      <c r="S51" s="110"/>
      <c r="T51" s="110"/>
      <c r="U51" s="110"/>
      <c r="V51" s="110"/>
    </row>
    <row r="52" spans="1:27" ht="10.5" customHeight="1" x14ac:dyDescent="0.2">
      <c r="A52" s="179" t="s">
        <v>54</v>
      </c>
      <c r="B52" s="180"/>
      <c r="C52" s="180"/>
      <c r="D52" s="180"/>
      <c r="E52" s="180"/>
      <c r="F52" s="180"/>
      <c r="H52" s="242"/>
      <c r="I52" s="82"/>
      <c r="J52" s="250"/>
      <c r="M52" s="34"/>
      <c r="N52" s="82"/>
      <c r="O52" s="116"/>
      <c r="P52" s="110"/>
      <c r="Q52" s="110"/>
      <c r="R52" s="110"/>
      <c r="S52" s="110"/>
      <c r="T52" s="110"/>
      <c r="U52" s="110"/>
      <c r="V52" s="110"/>
    </row>
    <row r="53" spans="1:27" ht="10.5" customHeight="1" x14ac:dyDescent="0.2">
      <c r="A53" s="21" t="s">
        <v>38</v>
      </c>
      <c r="B53" s="7">
        <f>SUM(C53:F53)</f>
        <v>775.30000000000007</v>
      </c>
      <c r="C53" s="71">
        <v>671.1</v>
      </c>
      <c r="D53" s="71">
        <v>9.6999999999999993</v>
      </c>
      <c r="E53" s="71"/>
      <c r="F53" s="11">
        <v>94.5</v>
      </c>
      <c r="H53" s="242"/>
      <c r="I53" s="82">
        <f>(B53*100/B54)-100</f>
        <v>23.711504707196411</v>
      </c>
      <c r="J53" s="250"/>
      <c r="L53" s="82">
        <f>((C53+E53)*100/(C54+E54))-100</f>
        <v>31.125439624853442</v>
      </c>
      <c r="M53" s="34"/>
      <c r="N53" s="82">
        <f t="shared" si="0"/>
        <v>-12.093023255813947</v>
      </c>
      <c r="O53" s="116" t="s">
        <v>238</v>
      </c>
      <c r="P53" s="111"/>
      <c r="Q53" s="111"/>
      <c r="R53" s="111"/>
      <c r="S53" s="111"/>
      <c r="T53" s="111"/>
      <c r="U53" s="110"/>
      <c r="V53" s="110"/>
    </row>
    <row r="54" spans="1:27" ht="10.5" customHeight="1" x14ac:dyDescent="0.2">
      <c r="A54" s="21" t="s">
        <v>39</v>
      </c>
      <c r="B54" s="7">
        <f>SUM(C54:F54)</f>
        <v>626.70000000000005</v>
      </c>
      <c r="C54" s="7">
        <v>511.8</v>
      </c>
      <c r="D54" s="7">
        <v>7.4</v>
      </c>
      <c r="E54" s="71"/>
      <c r="F54" s="11">
        <v>107.5</v>
      </c>
      <c r="H54" s="242"/>
      <c r="I54" s="82"/>
      <c r="J54" s="250"/>
      <c r="M54" s="34"/>
      <c r="N54" s="82"/>
      <c r="O54" s="116" t="s">
        <v>152</v>
      </c>
      <c r="P54" s="111"/>
      <c r="Q54" s="111"/>
      <c r="R54" s="111"/>
      <c r="S54" s="111"/>
      <c r="T54" s="110"/>
      <c r="U54" s="110"/>
      <c r="V54" s="110"/>
    </row>
    <row r="55" spans="1:27" ht="6.75" customHeight="1" x14ac:dyDescent="0.2">
      <c r="A55" s="143"/>
      <c r="B55" s="144"/>
      <c r="C55" s="144"/>
      <c r="D55" s="144"/>
      <c r="E55" s="144"/>
      <c r="F55" s="144"/>
      <c r="H55" s="242"/>
      <c r="I55" s="82"/>
      <c r="J55" s="250"/>
      <c r="M55" s="34"/>
      <c r="N55" s="82"/>
      <c r="O55" s="127"/>
      <c r="P55" s="110"/>
      <c r="Q55" s="110"/>
      <c r="R55" s="110"/>
      <c r="S55" s="110"/>
      <c r="T55" s="110"/>
      <c r="U55" s="110"/>
      <c r="V55" s="110"/>
    </row>
    <row r="56" spans="1:27" ht="10.5" customHeight="1" x14ac:dyDescent="0.2">
      <c r="A56" s="158" t="s">
        <v>55</v>
      </c>
      <c r="B56" s="159"/>
      <c r="C56" s="159"/>
      <c r="D56" s="159"/>
      <c r="E56" s="159"/>
      <c r="F56" s="159"/>
      <c r="H56" s="242"/>
      <c r="I56" s="82"/>
      <c r="J56" s="250"/>
      <c r="M56" s="34"/>
      <c r="N56" s="82"/>
      <c r="O56" s="116"/>
      <c r="P56" s="110"/>
      <c r="Q56" s="110"/>
      <c r="R56" s="110"/>
      <c r="S56" s="110"/>
      <c r="T56" s="110"/>
      <c r="U56" s="110"/>
      <c r="V56" s="110"/>
    </row>
    <row r="57" spans="1:27" ht="10.5" customHeight="1" x14ac:dyDescent="0.2">
      <c r="A57" s="21" t="s">
        <v>38</v>
      </c>
      <c r="B57" s="7">
        <f>SUM(C57:F57)</f>
        <v>686.3</v>
      </c>
      <c r="C57" s="71">
        <v>606.9</v>
      </c>
      <c r="D57" s="71">
        <v>8.8000000000000007</v>
      </c>
      <c r="E57" s="71"/>
      <c r="F57" s="11">
        <v>70.599999999999994</v>
      </c>
      <c r="H57" s="242"/>
      <c r="I57" s="82">
        <f>(B57*100/B58)-100</f>
        <v>13.082880210907874</v>
      </c>
      <c r="J57" s="250"/>
      <c r="L57" s="82">
        <f>((C57+E57)*100/(C58+E58))-100</f>
        <v>15.997706422018339</v>
      </c>
      <c r="M57" s="34"/>
      <c r="N57" s="82">
        <f t="shared" si="0"/>
        <v>-7.2273324572930449</v>
      </c>
      <c r="O57" s="116" t="s">
        <v>238</v>
      </c>
      <c r="P57" s="110"/>
      <c r="Q57" s="110"/>
      <c r="R57" s="110"/>
      <c r="S57" s="110"/>
      <c r="T57" s="110"/>
      <c r="U57" s="110"/>
      <c r="V57" s="110"/>
      <c r="W57" s="50"/>
      <c r="X57" s="15"/>
      <c r="Y57" s="15"/>
      <c r="Z57" s="15"/>
      <c r="AA57" s="15"/>
    </row>
    <row r="58" spans="1:27" ht="10.5" customHeight="1" x14ac:dyDescent="0.2">
      <c r="A58" s="21" t="s">
        <v>39</v>
      </c>
      <c r="B58" s="7">
        <f>SUM(C58:F58)</f>
        <v>606.90000000000009</v>
      </c>
      <c r="C58" s="7">
        <v>523.20000000000005</v>
      </c>
      <c r="D58" s="7">
        <v>7.6</v>
      </c>
      <c r="E58" s="71"/>
      <c r="F58" s="11">
        <v>76.099999999999994</v>
      </c>
      <c r="H58" s="242"/>
      <c r="I58" s="82"/>
      <c r="J58" s="250"/>
      <c r="M58" s="34"/>
      <c r="N58" s="82"/>
      <c r="O58" s="116" t="s">
        <v>151</v>
      </c>
      <c r="P58" s="110"/>
      <c r="Q58" s="110"/>
      <c r="R58" s="110"/>
      <c r="S58" s="110"/>
      <c r="T58" s="110"/>
      <c r="U58" s="110"/>
      <c r="V58" s="110"/>
      <c r="W58" s="34"/>
      <c r="X58" s="31"/>
      <c r="Y58" s="31"/>
      <c r="Z58" s="31"/>
      <c r="AA58" s="31"/>
    </row>
    <row r="59" spans="1:27" ht="7.5" customHeight="1" x14ac:dyDescent="0.2">
      <c r="A59" s="143"/>
      <c r="B59" s="144"/>
      <c r="C59" s="144"/>
      <c r="D59" s="144"/>
      <c r="E59" s="144"/>
      <c r="F59" s="144"/>
      <c r="H59" s="242"/>
      <c r="I59" s="82"/>
      <c r="J59" s="250"/>
      <c r="M59" s="34"/>
      <c r="N59" s="82"/>
      <c r="O59" s="116"/>
      <c r="P59" s="110"/>
      <c r="Q59" s="110"/>
      <c r="R59" s="110"/>
      <c r="S59" s="110"/>
      <c r="T59" s="110"/>
      <c r="U59" s="110"/>
      <c r="V59" s="110"/>
    </row>
    <row r="60" spans="1:27" ht="10.5" customHeight="1" x14ac:dyDescent="0.2">
      <c r="A60" s="158" t="s">
        <v>56</v>
      </c>
      <c r="B60" s="159"/>
      <c r="C60" s="159"/>
      <c r="D60" s="159"/>
      <c r="E60" s="159"/>
      <c r="F60" s="159"/>
      <c r="H60" s="242"/>
      <c r="I60" s="82"/>
      <c r="J60" s="250"/>
      <c r="M60" s="34"/>
      <c r="N60" s="82"/>
      <c r="O60" s="116"/>
      <c r="P60" s="110"/>
      <c r="Q60" s="110"/>
      <c r="R60" s="110"/>
      <c r="S60" s="110"/>
      <c r="T60" s="110"/>
      <c r="U60" s="110"/>
      <c r="V60" s="110"/>
    </row>
    <row r="61" spans="1:27" ht="10.5" customHeight="1" x14ac:dyDescent="0.2">
      <c r="A61" s="21" t="s">
        <v>38</v>
      </c>
      <c r="B61" s="7">
        <f>SUM(C61:F61)</f>
        <v>1015.9</v>
      </c>
      <c r="C61" s="71">
        <v>887.7</v>
      </c>
      <c r="D61" s="71">
        <v>12.9</v>
      </c>
      <c r="E61" s="71"/>
      <c r="F61" s="11">
        <v>115.3</v>
      </c>
      <c r="G61" s="37"/>
      <c r="H61" s="243"/>
      <c r="I61" s="82">
        <f>(B61*100/B62)-100</f>
        <v>-4.2416815911019086</v>
      </c>
      <c r="J61" s="250"/>
      <c r="L61" s="82">
        <f>((C61+E61)*100/(C62+E62))-100</f>
        <v>-3.6156351791530881</v>
      </c>
      <c r="M61" s="34"/>
      <c r="N61" s="82">
        <f t="shared" si="0"/>
        <v>-8.8537549407114682</v>
      </c>
      <c r="O61" s="116" t="s">
        <v>184</v>
      </c>
      <c r="P61" s="111"/>
      <c r="Q61" s="111"/>
      <c r="R61" s="111"/>
      <c r="S61" s="111"/>
      <c r="T61" s="111"/>
      <c r="U61" s="110"/>
      <c r="V61" s="110"/>
    </row>
    <row r="62" spans="1:27" ht="10.5" customHeight="1" x14ac:dyDescent="0.2">
      <c r="A62" s="21" t="s">
        <v>39</v>
      </c>
      <c r="B62" s="7">
        <f>SUM(C62:F62)</f>
        <v>1060.9000000000001</v>
      </c>
      <c r="C62" s="7">
        <v>921</v>
      </c>
      <c r="D62" s="7">
        <v>13.4</v>
      </c>
      <c r="E62" s="71"/>
      <c r="F62" s="11">
        <v>126.5</v>
      </c>
      <c r="H62" s="242"/>
      <c r="I62" s="82"/>
      <c r="J62" s="250"/>
      <c r="M62" s="34"/>
      <c r="N62" s="82"/>
      <c r="O62" s="116" t="s">
        <v>150</v>
      </c>
      <c r="P62" s="111"/>
      <c r="Q62" s="111"/>
      <c r="R62" s="111"/>
      <c r="S62" s="111"/>
      <c r="T62" s="110"/>
      <c r="U62" s="110"/>
      <c r="V62" s="110"/>
    </row>
    <row r="63" spans="1:27" ht="6.75" customHeight="1" x14ac:dyDescent="0.2">
      <c r="A63" s="143"/>
      <c r="B63" s="144"/>
      <c r="C63" s="144"/>
      <c r="D63" s="144"/>
      <c r="E63" s="144"/>
      <c r="F63" s="144"/>
      <c r="H63" s="242"/>
      <c r="I63" s="82"/>
      <c r="J63" s="250"/>
      <c r="M63" s="34"/>
      <c r="N63" s="82"/>
      <c r="O63" s="127"/>
      <c r="P63" s="110"/>
      <c r="Q63" s="110"/>
      <c r="R63" s="110"/>
      <c r="S63" s="110"/>
      <c r="T63" s="110"/>
      <c r="U63" s="110"/>
      <c r="V63" s="110"/>
    </row>
    <row r="64" spans="1:27" ht="10.5" customHeight="1" x14ac:dyDescent="0.2">
      <c r="A64" s="206" t="s">
        <v>57</v>
      </c>
      <c r="B64" s="207"/>
      <c r="C64" s="207"/>
      <c r="D64" s="207"/>
      <c r="E64" s="207"/>
      <c r="F64" s="207"/>
      <c r="H64" s="242"/>
      <c r="I64" s="82"/>
      <c r="J64" s="250"/>
      <c r="M64" s="34"/>
      <c r="N64" s="82"/>
      <c r="O64" s="116"/>
      <c r="P64" s="110"/>
      <c r="Q64" s="110"/>
      <c r="R64" s="110"/>
      <c r="S64" s="110"/>
      <c r="T64" s="110"/>
      <c r="U64" s="110"/>
      <c r="V64" s="110"/>
    </row>
    <row r="65" spans="1:22" ht="10.5" customHeight="1" x14ac:dyDescent="0.2">
      <c r="A65" s="21" t="s">
        <v>38</v>
      </c>
      <c r="B65" s="7">
        <f>SUM(C65:F65)</f>
        <v>1397.5</v>
      </c>
      <c r="C65" s="71">
        <v>1337.9</v>
      </c>
      <c r="D65" s="71">
        <v>19.5</v>
      </c>
      <c r="E65" s="71"/>
      <c r="F65" s="7">
        <v>40.1</v>
      </c>
      <c r="H65" s="242"/>
      <c r="I65" s="82">
        <f>(B65*100/B66)-100</f>
        <v>-8.516627389368935</v>
      </c>
      <c r="J65" s="250"/>
      <c r="L65" s="82">
        <f>((C65+E65)*100/(C66+E66))-100</f>
        <v>-8.7256105880747725</v>
      </c>
      <c r="M65" s="34"/>
      <c r="N65" s="82">
        <f t="shared" si="0"/>
        <v>-0.98765432098765871</v>
      </c>
      <c r="O65" s="116" t="s">
        <v>149</v>
      </c>
      <c r="P65" s="110"/>
      <c r="Q65" s="110"/>
      <c r="R65" s="110"/>
      <c r="S65" s="110"/>
      <c r="T65" s="110"/>
      <c r="U65" s="110"/>
      <c r="V65" s="110"/>
    </row>
    <row r="66" spans="1:22" ht="10.5" customHeight="1" x14ac:dyDescent="0.2">
      <c r="A66" s="21" t="s">
        <v>39</v>
      </c>
      <c r="B66" s="7">
        <f>SUM(C66:F66)</f>
        <v>1527.6</v>
      </c>
      <c r="C66" s="7">
        <v>1465.8</v>
      </c>
      <c r="D66" s="7">
        <v>21.3</v>
      </c>
      <c r="E66" s="71"/>
      <c r="F66" s="7">
        <v>40.5</v>
      </c>
      <c r="H66" s="242"/>
      <c r="I66" s="82"/>
      <c r="J66" s="250"/>
      <c r="M66" s="34"/>
      <c r="N66" s="82"/>
      <c r="O66" s="116"/>
      <c r="P66" s="110"/>
      <c r="Q66" s="110"/>
      <c r="R66" s="110"/>
      <c r="S66" s="110"/>
      <c r="T66" s="110"/>
      <c r="U66" s="110"/>
      <c r="V66" s="110"/>
    </row>
    <row r="67" spans="1:22" ht="6.75" customHeight="1" x14ac:dyDescent="0.2">
      <c r="A67" s="143"/>
      <c r="B67" s="144"/>
      <c r="C67" s="144"/>
      <c r="D67" s="144"/>
      <c r="E67" s="144"/>
      <c r="F67" s="208"/>
      <c r="H67" s="242"/>
      <c r="I67" s="82"/>
      <c r="J67" s="250"/>
      <c r="M67" s="34"/>
      <c r="N67" s="82"/>
      <c r="O67" s="116"/>
      <c r="P67" s="110"/>
      <c r="Q67" s="110"/>
      <c r="R67" s="110"/>
      <c r="S67" s="110"/>
      <c r="T67" s="110"/>
      <c r="U67" s="110"/>
      <c r="V67" s="110"/>
    </row>
    <row r="68" spans="1:22" ht="10.5" customHeight="1" x14ac:dyDescent="0.2">
      <c r="A68" s="179" t="s">
        <v>58</v>
      </c>
      <c r="B68" s="180"/>
      <c r="C68" s="180"/>
      <c r="D68" s="180"/>
      <c r="E68" s="180"/>
      <c r="F68" s="180"/>
      <c r="H68" s="242"/>
      <c r="I68" s="82"/>
      <c r="J68" s="250"/>
      <c r="M68" s="34"/>
      <c r="N68" s="82"/>
      <c r="O68" s="116"/>
      <c r="P68" s="110"/>
      <c r="Q68" s="110"/>
      <c r="R68" s="110"/>
      <c r="S68" s="110"/>
      <c r="T68" s="110"/>
      <c r="U68" s="110"/>
      <c r="V68" s="110"/>
    </row>
    <row r="69" spans="1:22" ht="10.5" customHeight="1" x14ac:dyDescent="0.2">
      <c r="A69" s="21" t="s">
        <v>38</v>
      </c>
      <c r="B69" s="5">
        <f>SUM(C69:F69)</f>
        <v>519</v>
      </c>
      <c r="C69" s="71">
        <v>500.5</v>
      </c>
      <c r="D69" s="71">
        <v>7.3</v>
      </c>
      <c r="E69" s="71"/>
      <c r="F69" s="7">
        <v>11.2</v>
      </c>
      <c r="H69" s="242"/>
      <c r="I69" s="82">
        <f>(B69*100/B70)-100</f>
        <v>8.8735053492762717</v>
      </c>
      <c r="J69" s="250"/>
      <c r="L69" s="82">
        <f>((C69+E69)*100/(C70+E70))-100</f>
        <v>7.680722891566262</v>
      </c>
      <c r="M69" s="34"/>
      <c r="N69" s="82">
        <f t="shared" si="0"/>
        <v>115.38461538461539</v>
      </c>
      <c r="O69" s="116" t="s">
        <v>189</v>
      </c>
      <c r="P69" s="110"/>
      <c r="Q69" s="110"/>
      <c r="R69" s="110"/>
      <c r="S69" s="110"/>
      <c r="T69" s="110"/>
      <c r="U69" s="110"/>
      <c r="V69" s="110"/>
    </row>
    <row r="70" spans="1:22" ht="10.5" customHeight="1" x14ac:dyDescent="0.2">
      <c r="A70" s="21" t="s">
        <v>39</v>
      </c>
      <c r="B70" s="5">
        <f>SUM(C70:F70)</f>
        <v>476.7</v>
      </c>
      <c r="C70" s="7">
        <v>464.8</v>
      </c>
      <c r="D70" s="7">
        <v>6.7</v>
      </c>
      <c r="E70" s="71"/>
      <c r="F70" s="7">
        <v>5.2</v>
      </c>
      <c r="H70" s="242"/>
      <c r="I70" s="82"/>
      <c r="J70" s="250"/>
      <c r="M70" s="34"/>
      <c r="N70" s="82"/>
      <c r="O70" s="116" t="s">
        <v>132</v>
      </c>
      <c r="P70" s="110"/>
      <c r="Q70" s="110"/>
      <c r="R70" s="110"/>
      <c r="S70" s="110"/>
      <c r="T70" s="110"/>
      <c r="U70" s="110"/>
      <c r="V70" s="110"/>
    </row>
    <row r="71" spans="1:22" ht="6.75" customHeight="1" x14ac:dyDescent="0.2">
      <c r="A71" s="143"/>
      <c r="B71" s="144"/>
      <c r="C71" s="144"/>
      <c r="D71" s="144"/>
      <c r="E71" s="144"/>
      <c r="F71" s="144"/>
      <c r="H71" s="242"/>
      <c r="I71" s="82"/>
      <c r="J71" s="250"/>
      <c r="M71" s="34"/>
      <c r="N71" s="82"/>
      <c r="P71" s="110"/>
      <c r="Q71" s="110"/>
      <c r="R71" s="110"/>
      <c r="S71" s="110"/>
      <c r="T71" s="110"/>
      <c r="U71" s="110"/>
      <c r="V71" s="110"/>
    </row>
    <row r="72" spans="1:22" ht="10.5" customHeight="1" x14ac:dyDescent="0.2">
      <c r="A72" s="206" t="s">
        <v>59</v>
      </c>
      <c r="B72" s="207"/>
      <c r="C72" s="207"/>
      <c r="D72" s="207"/>
      <c r="E72" s="207"/>
      <c r="F72" s="207"/>
      <c r="H72" s="242"/>
      <c r="I72" s="82"/>
      <c r="J72" s="250"/>
      <c r="M72" s="34"/>
      <c r="N72" s="82"/>
      <c r="P72" s="110"/>
      <c r="Q72" s="110"/>
      <c r="R72" s="110"/>
      <c r="S72" s="110"/>
      <c r="T72" s="110"/>
      <c r="U72" s="110"/>
      <c r="V72" s="110"/>
    </row>
    <row r="73" spans="1:22" ht="10.5" customHeight="1" x14ac:dyDescent="0.2">
      <c r="A73" s="21" t="s">
        <v>38</v>
      </c>
      <c r="B73" s="5">
        <f>SUM(C73:F73)</f>
        <v>806.4</v>
      </c>
      <c r="C73" s="7">
        <v>651</v>
      </c>
      <c r="D73" s="7">
        <v>9.4</v>
      </c>
      <c r="E73" s="71"/>
      <c r="F73" s="7">
        <v>146</v>
      </c>
      <c r="H73" s="242"/>
      <c r="I73" s="82">
        <f>(B73*100/B74)-100</f>
        <v>15.084915084915082</v>
      </c>
      <c r="J73" s="250"/>
      <c r="L73" s="82">
        <f>((C73+E73)*100/(C74+E74))-100</f>
        <v>13.632396578809576</v>
      </c>
      <c r="M73" s="34"/>
      <c r="N73" s="82">
        <f t="shared" si="0"/>
        <v>21.971595655806183</v>
      </c>
      <c r="O73" s="110" t="s">
        <v>148</v>
      </c>
      <c r="P73" s="111"/>
      <c r="Q73" s="111"/>
      <c r="R73" s="111"/>
      <c r="S73" s="111"/>
      <c r="T73" s="111"/>
      <c r="U73" s="110"/>
      <c r="V73" s="110"/>
    </row>
    <row r="74" spans="1:22" ht="10.5" customHeight="1" x14ac:dyDescent="0.2">
      <c r="A74" s="21" t="s">
        <v>39</v>
      </c>
      <c r="B74" s="5">
        <f>SUM(C74:F74)</f>
        <v>700.7</v>
      </c>
      <c r="C74" s="7">
        <v>572.9</v>
      </c>
      <c r="D74" s="7">
        <v>8.1</v>
      </c>
      <c r="E74" s="71"/>
      <c r="F74" s="7">
        <v>119.7</v>
      </c>
      <c r="H74" s="242"/>
      <c r="I74" s="82"/>
      <c r="J74" s="250"/>
      <c r="L74" s="82"/>
      <c r="M74" s="34"/>
      <c r="N74" s="82"/>
      <c r="O74" s="111" t="s">
        <v>141</v>
      </c>
    </row>
    <row r="75" spans="1:22" ht="10.15" customHeight="1" x14ac:dyDescent="0.2">
      <c r="A75" s="143"/>
      <c r="B75" s="144"/>
      <c r="C75" s="144"/>
      <c r="D75" s="144"/>
      <c r="E75" s="144"/>
      <c r="F75" s="144"/>
      <c r="H75" s="242"/>
      <c r="I75" s="82"/>
      <c r="J75" s="250"/>
      <c r="L75" s="82"/>
      <c r="M75" s="34"/>
      <c r="N75" s="82"/>
      <c r="O75" s="110" t="s">
        <v>142</v>
      </c>
    </row>
    <row r="76" spans="1:22" ht="10.5" customHeight="1" x14ac:dyDescent="0.2">
      <c r="A76" s="158" t="s">
        <v>60</v>
      </c>
      <c r="B76" s="159"/>
      <c r="C76" s="159"/>
      <c r="D76" s="159"/>
      <c r="E76" s="159"/>
      <c r="F76" s="159"/>
      <c r="H76" s="242"/>
      <c r="I76" s="82"/>
      <c r="J76" s="250"/>
      <c r="L76" s="82"/>
      <c r="M76" s="34"/>
      <c r="N76" s="82"/>
      <c r="O76" s="110" t="s">
        <v>237</v>
      </c>
    </row>
    <row r="77" spans="1:22" ht="10.5" customHeight="1" x14ac:dyDescent="0.2">
      <c r="A77" s="21" t="s">
        <v>38</v>
      </c>
      <c r="B77" s="5">
        <f>SUM(C77:F77)</f>
        <v>250</v>
      </c>
      <c r="C77" s="7">
        <v>246.4</v>
      </c>
      <c r="D77" s="7">
        <v>3.6</v>
      </c>
      <c r="E77" s="71"/>
      <c r="F77" s="7"/>
      <c r="H77" s="242"/>
      <c r="I77" s="82">
        <f>(B77*100/B78)-100</f>
        <v>-13.793103448275858</v>
      </c>
      <c r="J77" s="250"/>
      <c r="L77" s="82">
        <f t="shared" ref="L77" si="1">((C77+E77)*100/(C78+E78))-100</f>
        <v>-13.75568778438921</v>
      </c>
      <c r="M77" s="34"/>
      <c r="N77" s="82"/>
      <c r="O77" s="110" t="s">
        <v>209</v>
      </c>
    </row>
    <row r="78" spans="1:22" ht="10.5" customHeight="1" x14ac:dyDescent="0.2">
      <c r="A78" s="21" t="s">
        <v>39</v>
      </c>
      <c r="B78" s="5">
        <f>SUM(C78:F78)</f>
        <v>290</v>
      </c>
      <c r="C78" s="7">
        <v>285.7</v>
      </c>
      <c r="D78" s="7">
        <v>4.3</v>
      </c>
      <c r="E78" s="71"/>
      <c r="F78" s="7">
        <v>0</v>
      </c>
      <c r="H78" s="242"/>
      <c r="I78" s="82"/>
      <c r="J78" s="250"/>
      <c r="L78" s="82"/>
      <c r="M78" s="34"/>
      <c r="N78" s="82"/>
    </row>
    <row r="79" spans="1:22" ht="6.75" customHeight="1" x14ac:dyDescent="0.2">
      <c r="A79" s="143"/>
      <c r="B79" s="144"/>
      <c r="C79" s="144"/>
      <c r="D79" s="144"/>
      <c r="E79" s="144"/>
      <c r="F79" s="144"/>
      <c r="H79" s="242"/>
      <c r="I79" s="82"/>
      <c r="J79" s="250"/>
      <c r="M79" s="34"/>
      <c r="N79" s="82"/>
    </row>
    <row r="80" spans="1:22" ht="10.5" customHeight="1" x14ac:dyDescent="0.2">
      <c r="A80" s="179" t="s">
        <v>66</v>
      </c>
      <c r="B80" s="180"/>
      <c r="C80" s="180"/>
      <c r="D80" s="180"/>
      <c r="E80" s="180"/>
      <c r="F80" s="180"/>
      <c r="H80" s="242"/>
      <c r="I80" s="82"/>
      <c r="J80" s="250"/>
      <c r="M80" s="34"/>
      <c r="N80" s="82"/>
    </row>
    <row r="81" spans="1:16" ht="10.5" customHeight="1" x14ac:dyDescent="0.2">
      <c r="A81" s="21" t="s">
        <v>38</v>
      </c>
      <c r="B81" s="7">
        <f>SUM(C81:F81)</f>
        <v>35</v>
      </c>
      <c r="C81" s="7"/>
      <c r="D81" s="7"/>
      <c r="E81" s="71"/>
      <c r="F81" s="7">
        <v>35</v>
      </c>
      <c r="H81" s="242"/>
      <c r="I81" s="82">
        <f>(B81*100/B82)-100</f>
        <v>0</v>
      </c>
      <c r="J81" s="253"/>
      <c r="M81" s="34"/>
      <c r="N81" s="82">
        <f t="shared" ref="N81:N120" si="2">(F81*100/F82)-100</f>
        <v>0</v>
      </c>
      <c r="P81" s="35"/>
    </row>
    <row r="82" spans="1:16" ht="10.5" customHeight="1" x14ac:dyDescent="0.2">
      <c r="A82" s="21" t="s">
        <v>39</v>
      </c>
      <c r="B82" s="7">
        <f>SUM(C82:F82)</f>
        <v>35</v>
      </c>
      <c r="C82" s="7"/>
      <c r="D82" s="7"/>
      <c r="E82" s="71"/>
      <c r="F82" s="7">
        <v>35</v>
      </c>
      <c r="H82" s="242"/>
      <c r="I82" s="82"/>
      <c r="J82" s="253"/>
      <c r="M82" s="34"/>
      <c r="N82" s="82"/>
      <c r="O82" s="111"/>
    </row>
    <row r="83" spans="1:16" ht="6.75" customHeight="1" x14ac:dyDescent="0.2">
      <c r="A83" s="143"/>
      <c r="B83" s="144"/>
      <c r="C83" s="144"/>
      <c r="D83" s="144"/>
      <c r="E83" s="144"/>
      <c r="F83" s="144"/>
      <c r="H83" s="242"/>
      <c r="I83" s="82"/>
      <c r="J83" s="254"/>
      <c r="M83" s="34"/>
      <c r="N83" s="82"/>
    </row>
    <row r="84" spans="1:16" ht="10.5" customHeight="1" x14ac:dyDescent="0.2">
      <c r="A84" s="179" t="s">
        <v>61</v>
      </c>
      <c r="B84" s="180"/>
      <c r="C84" s="180"/>
      <c r="D84" s="180"/>
      <c r="E84" s="180"/>
      <c r="F84" s="180"/>
      <c r="H84" s="242"/>
      <c r="I84" s="82"/>
      <c r="J84" s="253"/>
      <c r="M84" s="34"/>
      <c r="N84" s="82"/>
    </row>
    <row r="85" spans="1:16" ht="10.5" customHeight="1" x14ac:dyDescent="0.2">
      <c r="A85" s="21" t="s">
        <v>38</v>
      </c>
      <c r="B85" s="7">
        <f>SUM(C85:F85)</f>
        <v>35</v>
      </c>
      <c r="C85" s="7"/>
      <c r="D85" s="7"/>
      <c r="E85" s="71"/>
      <c r="F85" s="71">
        <v>35</v>
      </c>
      <c r="H85" s="242"/>
      <c r="I85" s="82">
        <f>(B85*100/B86)-100</f>
        <v>0</v>
      </c>
      <c r="J85" s="253"/>
      <c r="M85" s="34"/>
      <c r="N85" s="82">
        <f t="shared" si="2"/>
        <v>0</v>
      </c>
    </row>
    <row r="86" spans="1:16" ht="10.5" customHeight="1" x14ac:dyDescent="0.2">
      <c r="A86" s="21" t="s">
        <v>39</v>
      </c>
      <c r="B86" s="7">
        <f>SUM(C86:F86)</f>
        <v>35</v>
      </c>
      <c r="C86" s="7"/>
      <c r="D86" s="7"/>
      <c r="E86" s="71"/>
      <c r="F86" s="7">
        <v>35</v>
      </c>
      <c r="H86" s="242"/>
      <c r="I86" s="82"/>
      <c r="J86" s="253"/>
      <c r="M86" s="34"/>
      <c r="N86" s="82"/>
    </row>
    <row r="87" spans="1:16" ht="6.75" customHeight="1" x14ac:dyDescent="0.2">
      <c r="A87" s="119"/>
      <c r="B87" s="36"/>
      <c r="C87" s="36"/>
      <c r="D87" s="36"/>
      <c r="E87" s="36"/>
      <c r="F87" s="36"/>
      <c r="H87" s="242"/>
      <c r="I87" s="82"/>
      <c r="J87" s="254"/>
      <c r="M87" s="34"/>
      <c r="N87" s="82"/>
    </row>
    <row r="88" spans="1:16" ht="10.5" customHeight="1" x14ac:dyDescent="0.2">
      <c r="A88" s="158" t="s">
        <v>62</v>
      </c>
      <c r="B88" s="159"/>
      <c r="C88" s="159"/>
      <c r="D88" s="159"/>
      <c r="E88" s="159"/>
      <c r="F88" s="159"/>
      <c r="H88" s="242"/>
      <c r="I88" s="82"/>
      <c r="J88" s="250"/>
      <c r="M88" s="34"/>
      <c r="N88" s="82"/>
    </row>
    <row r="89" spans="1:16" ht="10.5" customHeight="1" x14ac:dyDescent="0.2">
      <c r="A89" s="21" t="s">
        <v>38</v>
      </c>
      <c r="B89" s="5">
        <f>SUM(C89:F89)</f>
        <v>35</v>
      </c>
      <c r="C89" s="5"/>
      <c r="D89" s="5"/>
      <c r="E89" s="73"/>
      <c r="F89" s="73">
        <v>35</v>
      </c>
      <c r="H89" s="242"/>
      <c r="I89" s="82">
        <f>(B89*100/B90)-100</f>
        <v>0</v>
      </c>
      <c r="J89" s="250"/>
      <c r="M89" s="34"/>
      <c r="N89" s="82">
        <f t="shared" si="2"/>
        <v>0</v>
      </c>
    </row>
    <row r="90" spans="1:16" ht="10.5" customHeight="1" x14ac:dyDescent="0.2">
      <c r="A90" s="21" t="s">
        <v>39</v>
      </c>
      <c r="B90" s="5">
        <f>SUM(C90:F90)</f>
        <v>35</v>
      </c>
      <c r="C90" s="5"/>
      <c r="D90" s="5"/>
      <c r="E90" s="73"/>
      <c r="F90" s="5">
        <v>35</v>
      </c>
      <c r="H90" s="242"/>
      <c r="I90" s="82"/>
      <c r="J90" s="250"/>
      <c r="M90" s="34"/>
      <c r="N90" s="82"/>
    </row>
    <row r="91" spans="1:16" ht="6.75" customHeight="1" x14ac:dyDescent="0.2">
      <c r="A91" s="145"/>
      <c r="B91" s="146"/>
      <c r="C91" s="146"/>
      <c r="D91" s="146"/>
      <c r="E91" s="146"/>
      <c r="F91" s="146"/>
      <c r="H91" s="242"/>
      <c r="I91" s="82"/>
      <c r="J91" s="250"/>
      <c r="M91" s="34"/>
      <c r="N91" s="82"/>
    </row>
    <row r="92" spans="1:16" ht="10.5" customHeight="1" x14ac:dyDescent="0.2">
      <c r="A92" s="179" t="s">
        <v>67</v>
      </c>
      <c r="B92" s="180"/>
      <c r="C92" s="180"/>
      <c r="D92" s="180"/>
      <c r="E92" s="180"/>
      <c r="F92" s="180"/>
      <c r="H92" s="242"/>
      <c r="I92" s="82"/>
      <c r="J92" s="250"/>
      <c r="M92" s="34"/>
      <c r="N92" s="82"/>
    </row>
    <row r="93" spans="1:16" ht="10.5" customHeight="1" x14ac:dyDescent="0.2">
      <c r="A93" s="21" t="s">
        <v>38</v>
      </c>
      <c r="B93" s="7">
        <f>SUM(C93:F93)</f>
        <v>95</v>
      </c>
      <c r="C93" s="7"/>
      <c r="D93" s="7"/>
      <c r="E93" s="71"/>
      <c r="F93" s="7">
        <v>95</v>
      </c>
      <c r="H93" s="242"/>
      <c r="I93" s="82">
        <f>(B93*100/B94)-100</f>
        <v>18.75</v>
      </c>
      <c r="J93" s="250"/>
      <c r="M93" s="34"/>
      <c r="N93" s="82">
        <f t="shared" si="2"/>
        <v>18.75</v>
      </c>
    </row>
    <row r="94" spans="1:16" ht="10.5" customHeight="1" x14ac:dyDescent="0.2">
      <c r="A94" s="21" t="s">
        <v>39</v>
      </c>
      <c r="B94" s="7">
        <f>SUM(C94:F94)</f>
        <v>80</v>
      </c>
      <c r="C94" s="7"/>
      <c r="D94" s="7"/>
      <c r="E94" s="71"/>
      <c r="F94" s="7">
        <v>80</v>
      </c>
      <c r="H94" s="242"/>
      <c r="I94" s="82"/>
      <c r="J94" s="250"/>
      <c r="M94" s="34"/>
      <c r="N94" s="82"/>
    </row>
    <row r="95" spans="1:16" ht="6.75" customHeight="1" x14ac:dyDescent="0.2">
      <c r="A95" s="139"/>
      <c r="B95" s="140"/>
      <c r="C95" s="140"/>
      <c r="D95" s="140"/>
      <c r="E95" s="140"/>
      <c r="F95" s="140"/>
      <c r="H95" s="242"/>
      <c r="I95" s="82"/>
      <c r="J95" s="250"/>
      <c r="M95" s="34"/>
      <c r="N95" s="82"/>
    </row>
    <row r="96" spans="1:16" ht="10.5" customHeight="1" x14ac:dyDescent="0.2">
      <c r="A96" s="183" t="s">
        <v>69</v>
      </c>
      <c r="B96" s="183"/>
      <c r="C96" s="183"/>
      <c r="D96" s="183"/>
      <c r="E96" s="183"/>
      <c r="F96" s="183"/>
      <c r="H96" s="242"/>
      <c r="I96" s="82"/>
      <c r="J96" s="250"/>
      <c r="M96" s="34"/>
      <c r="N96" s="82"/>
    </row>
    <row r="97" spans="1:16" ht="10.5" customHeight="1" x14ac:dyDescent="0.2">
      <c r="A97" s="21" t="s">
        <v>38</v>
      </c>
      <c r="B97" s="71">
        <f>SUM(C97:F97)</f>
        <v>421.1</v>
      </c>
      <c r="C97" s="70"/>
      <c r="D97" s="70"/>
      <c r="E97" s="84"/>
      <c r="F97" s="7">
        <v>421.1</v>
      </c>
      <c r="H97" s="242"/>
      <c r="I97" s="82">
        <f>(B97*100/B98)-100</f>
        <v>16.972222222222229</v>
      </c>
      <c r="J97" s="250"/>
      <c r="M97" s="34"/>
      <c r="N97" s="82">
        <f t="shared" si="2"/>
        <v>16.972222222222229</v>
      </c>
      <c r="O97" s="110" t="s">
        <v>137</v>
      </c>
      <c r="P97" s="35"/>
    </row>
    <row r="98" spans="1:16" ht="10.5" customHeight="1" x14ac:dyDescent="0.2">
      <c r="A98" s="21" t="s">
        <v>39</v>
      </c>
      <c r="B98" s="71">
        <f>SUM(C98:F98)</f>
        <v>360</v>
      </c>
      <c r="C98" s="70"/>
      <c r="D98" s="70"/>
      <c r="E98" s="84"/>
      <c r="F98" s="7">
        <v>360</v>
      </c>
      <c r="H98" s="242"/>
      <c r="I98" s="82"/>
      <c r="J98" s="250"/>
      <c r="M98" s="34"/>
      <c r="N98" s="82"/>
      <c r="O98" s="111"/>
    </row>
    <row r="99" spans="1:16" ht="6.75" customHeight="1" x14ac:dyDescent="0.2">
      <c r="A99" s="143"/>
      <c r="B99" s="144"/>
      <c r="C99" s="144"/>
      <c r="D99" s="144"/>
      <c r="E99" s="144"/>
      <c r="F99" s="144"/>
      <c r="H99" s="242"/>
      <c r="I99" s="82"/>
      <c r="J99" s="250"/>
      <c r="M99" s="34"/>
      <c r="N99" s="82"/>
    </row>
    <row r="100" spans="1:16" ht="10.5" customHeight="1" x14ac:dyDescent="0.2">
      <c r="A100" s="183" t="s">
        <v>63</v>
      </c>
      <c r="B100" s="183"/>
      <c r="C100" s="183"/>
      <c r="D100" s="183"/>
      <c r="E100" s="183"/>
      <c r="F100" s="183"/>
      <c r="H100" s="242"/>
      <c r="I100" s="82"/>
      <c r="J100" s="250"/>
      <c r="M100" s="34"/>
      <c r="N100" s="82"/>
    </row>
    <row r="101" spans="1:16" ht="10.5" customHeight="1" x14ac:dyDescent="0.2">
      <c r="A101" s="21" t="s">
        <v>38</v>
      </c>
      <c r="B101" s="7">
        <f>SUM(C101:F101)</f>
        <v>50</v>
      </c>
      <c r="C101" s="70"/>
      <c r="D101" s="70"/>
      <c r="E101" s="84"/>
      <c r="F101" s="71">
        <v>50</v>
      </c>
      <c r="H101" s="242"/>
      <c r="I101" s="82">
        <f>(B101*100/B102)-100</f>
        <v>-74.47677386421644</v>
      </c>
      <c r="J101" s="250"/>
      <c r="M101" s="34"/>
      <c r="N101" s="82">
        <f t="shared" si="2"/>
        <v>-74.47677386421644</v>
      </c>
    </row>
    <row r="102" spans="1:16" ht="10.5" customHeight="1" x14ac:dyDescent="0.2">
      <c r="A102" s="21" t="s">
        <v>39</v>
      </c>
      <c r="B102" s="7">
        <f>SUM(C102:F102)</f>
        <v>195.9</v>
      </c>
      <c r="C102" s="70"/>
      <c r="D102" s="70"/>
      <c r="E102" s="84"/>
      <c r="F102" s="7">
        <v>195.9</v>
      </c>
      <c r="H102" s="242"/>
      <c r="I102" s="82"/>
      <c r="J102" s="250"/>
      <c r="M102" s="34"/>
      <c r="N102" s="82"/>
    </row>
    <row r="103" spans="1:16" ht="6.75" customHeight="1" x14ac:dyDescent="0.2">
      <c r="A103" s="143"/>
      <c r="B103" s="144"/>
      <c r="C103" s="144"/>
      <c r="D103" s="144"/>
      <c r="E103" s="144"/>
      <c r="F103" s="144"/>
      <c r="H103" s="242"/>
      <c r="I103" s="82"/>
      <c r="J103" s="250"/>
      <c r="M103" s="34"/>
      <c r="N103" s="82"/>
    </row>
    <row r="104" spans="1:16" ht="10.5" customHeight="1" x14ac:dyDescent="0.2">
      <c r="A104" s="183" t="s">
        <v>64</v>
      </c>
      <c r="B104" s="183"/>
      <c r="C104" s="183"/>
      <c r="D104" s="183"/>
      <c r="E104" s="183"/>
      <c r="F104" s="183"/>
      <c r="H104" s="242"/>
      <c r="I104" s="82"/>
      <c r="J104" s="250"/>
      <c r="M104" s="34"/>
      <c r="N104" s="82"/>
    </row>
    <row r="105" spans="1:16" ht="10.5" customHeight="1" x14ac:dyDescent="0.2">
      <c r="A105" s="21" t="s">
        <v>38</v>
      </c>
      <c r="B105" s="7">
        <f>SUM(C105:F105)</f>
        <v>100</v>
      </c>
      <c r="C105" s="70"/>
      <c r="D105" s="70"/>
      <c r="E105" s="84"/>
      <c r="F105" s="7">
        <v>100</v>
      </c>
      <c r="H105" s="242"/>
      <c r="I105" s="82">
        <f>(B105*100/B106)-100</f>
        <v>11.111111111111114</v>
      </c>
      <c r="J105" s="250"/>
      <c r="M105" s="34"/>
      <c r="N105" s="82">
        <f t="shared" si="2"/>
        <v>11.111111111111114</v>
      </c>
    </row>
    <row r="106" spans="1:16" ht="10.5" customHeight="1" x14ac:dyDescent="0.2">
      <c r="A106" s="21" t="s">
        <v>39</v>
      </c>
      <c r="B106" s="7">
        <f>SUM(C106:F106)</f>
        <v>90</v>
      </c>
      <c r="C106" s="70"/>
      <c r="D106" s="70"/>
      <c r="E106" s="84"/>
      <c r="F106" s="7">
        <v>90</v>
      </c>
      <c r="H106" s="242"/>
      <c r="I106" s="82"/>
      <c r="J106" s="250"/>
      <c r="M106" s="34"/>
      <c r="N106" s="82"/>
    </row>
    <row r="107" spans="1:16" ht="6.75" customHeight="1" x14ac:dyDescent="0.2">
      <c r="A107" s="143"/>
      <c r="B107" s="144"/>
      <c r="C107" s="144"/>
      <c r="D107" s="144"/>
      <c r="E107" s="144"/>
      <c r="F107" s="144"/>
      <c r="H107" s="242"/>
      <c r="I107" s="82"/>
      <c r="J107" s="250"/>
      <c r="M107" s="34"/>
      <c r="N107" s="82"/>
    </row>
    <row r="108" spans="1:16" ht="10.5" customHeight="1" x14ac:dyDescent="0.2">
      <c r="A108" s="183" t="s">
        <v>198</v>
      </c>
      <c r="B108" s="183"/>
      <c r="C108" s="183"/>
      <c r="D108" s="183"/>
      <c r="E108" s="183"/>
      <c r="F108" s="183"/>
      <c r="H108" s="242"/>
      <c r="I108" s="82"/>
      <c r="J108" s="250"/>
      <c r="M108" s="34"/>
      <c r="N108" s="82"/>
    </row>
    <row r="109" spans="1:16" ht="10.5" customHeight="1" x14ac:dyDescent="0.2">
      <c r="A109" s="21" t="s">
        <v>38</v>
      </c>
      <c r="B109" s="7">
        <f>SUM(C109:F109)</f>
        <v>100</v>
      </c>
      <c r="C109" s="70"/>
      <c r="D109" s="70"/>
      <c r="E109" s="84"/>
      <c r="F109" s="7">
        <v>100</v>
      </c>
      <c r="H109" s="242"/>
      <c r="I109" s="82">
        <f>(B109*100/B110)-100</f>
        <v>138.0952380952381</v>
      </c>
      <c r="J109" s="250"/>
      <c r="M109" s="34"/>
      <c r="N109" s="82">
        <f t="shared" si="2"/>
        <v>138.0952380952381</v>
      </c>
    </row>
    <row r="110" spans="1:16" ht="10.5" customHeight="1" x14ac:dyDescent="0.2">
      <c r="A110" s="21" t="s">
        <v>39</v>
      </c>
      <c r="B110" s="7">
        <f>SUM(C110:F110)</f>
        <v>42</v>
      </c>
      <c r="C110" s="70"/>
      <c r="D110" s="70"/>
      <c r="E110" s="84"/>
      <c r="F110" s="7">
        <v>42</v>
      </c>
      <c r="H110" s="242"/>
      <c r="I110" s="82"/>
      <c r="J110" s="250"/>
      <c r="M110" s="34"/>
      <c r="N110" s="82"/>
    </row>
    <row r="111" spans="1:16" ht="6.75" customHeight="1" x14ac:dyDescent="0.2">
      <c r="A111" s="143"/>
      <c r="B111" s="144"/>
      <c r="C111" s="144"/>
      <c r="D111" s="144"/>
      <c r="E111" s="144"/>
      <c r="F111" s="144"/>
      <c r="H111" s="242"/>
      <c r="I111" s="82"/>
      <c r="J111" s="250"/>
      <c r="M111" s="34"/>
      <c r="N111" s="82"/>
    </row>
    <row r="112" spans="1:16" ht="10.5" customHeight="1" x14ac:dyDescent="0.2">
      <c r="A112" s="183" t="s">
        <v>65</v>
      </c>
      <c r="B112" s="183"/>
      <c r="C112" s="183"/>
      <c r="D112" s="183"/>
      <c r="E112" s="183"/>
      <c r="F112" s="183"/>
      <c r="H112" s="242"/>
      <c r="I112" s="82"/>
      <c r="J112" s="250"/>
      <c r="M112" s="34"/>
      <c r="N112" s="82"/>
    </row>
    <row r="113" spans="1:14" ht="10.5" customHeight="1" x14ac:dyDescent="0.2">
      <c r="A113" s="21" t="s">
        <v>38</v>
      </c>
      <c r="B113" s="7">
        <f>SUM(C113:F113)</f>
        <v>100</v>
      </c>
      <c r="C113" s="70"/>
      <c r="D113" s="70"/>
      <c r="E113" s="84"/>
      <c r="F113" s="7">
        <v>100</v>
      </c>
      <c r="H113" s="242"/>
      <c r="I113" s="82">
        <f>(B113*100/B114)-100</f>
        <v>38.888888888888886</v>
      </c>
      <c r="J113" s="250"/>
      <c r="M113" s="34"/>
      <c r="N113" s="82">
        <f t="shared" si="2"/>
        <v>38.888888888888886</v>
      </c>
    </row>
    <row r="114" spans="1:14" ht="10.5" customHeight="1" x14ac:dyDescent="0.2">
      <c r="A114" s="21" t="s">
        <v>39</v>
      </c>
      <c r="B114" s="7">
        <f>SUM(C114:F114)</f>
        <v>72</v>
      </c>
      <c r="C114" s="70"/>
      <c r="D114" s="70"/>
      <c r="E114" s="84"/>
      <c r="F114" s="7">
        <v>72</v>
      </c>
      <c r="H114" s="242"/>
      <c r="I114" s="82"/>
      <c r="J114" s="250"/>
      <c r="M114" s="34"/>
      <c r="N114" s="82"/>
    </row>
    <row r="115" spans="1:14" ht="11.25" customHeight="1" x14ac:dyDescent="0.2">
      <c r="A115" s="143"/>
      <c r="B115" s="144"/>
      <c r="C115" s="144"/>
      <c r="D115" s="144"/>
      <c r="E115" s="144"/>
      <c r="F115" s="144"/>
      <c r="H115" s="242"/>
      <c r="I115" s="82"/>
      <c r="J115" s="250"/>
      <c r="M115" s="34"/>
      <c r="N115" s="82"/>
    </row>
    <row r="116" spans="1:14" ht="10.5" customHeight="1" x14ac:dyDescent="0.2">
      <c r="A116" s="158" t="s">
        <v>68</v>
      </c>
      <c r="B116" s="159"/>
      <c r="C116" s="159"/>
      <c r="D116" s="159"/>
      <c r="E116" s="159"/>
      <c r="F116" s="159"/>
      <c r="H116" s="242"/>
      <c r="I116" s="82"/>
      <c r="J116" s="253"/>
      <c r="M116" s="34"/>
      <c r="N116" s="82"/>
    </row>
    <row r="117" spans="1:14" ht="10.5" customHeight="1" x14ac:dyDescent="0.2">
      <c r="A117" s="21" t="s">
        <v>38</v>
      </c>
      <c r="B117" s="7">
        <f>SUM(C117:F117)</f>
        <v>15</v>
      </c>
      <c r="C117" s="7"/>
      <c r="D117" s="7"/>
      <c r="E117" s="71"/>
      <c r="F117" s="7">
        <v>15</v>
      </c>
      <c r="H117" s="242"/>
      <c r="I117" s="82">
        <f>(B117*100/B118)-100</f>
        <v>25</v>
      </c>
      <c r="J117" s="253"/>
      <c r="M117" s="34"/>
      <c r="N117" s="82">
        <f t="shared" si="2"/>
        <v>25</v>
      </c>
    </row>
    <row r="118" spans="1:14" ht="11.25" customHeight="1" thickBot="1" x14ac:dyDescent="0.25">
      <c r="A118" s="21" t="s">
        <v>39</v>
      </c>
      <c r="B118" s="7">
        <f>SUM(C118:F118)</f>
        <v>12</v>
      </c>
      <c r="C118" s="7"/>
      <c r="D118" s="7"/>
      <c r="E118" s="71"/>
      <c r="F118" s="7">
        <v>12</v>
      </c>
      <c r="H118" s="242"/>
      <c r="I118" s="82"/>
      <c r="J118" s="253"/>
      <c r="M118" s="34"/>
      <c r="N118" s="82"/>
    </row>
    <row r="119" spans="1:14" ht="25.15" customHeight="1" thickBot="1" x14ac:dyDescent="0.25">
      <c r="A119" s="216" t="s">
        <v>16</v>
      </c>
      <c r="B119" s="217"/>
      <c r="C119" s="217"/>
      <c r="D119" s="217"/>
      <c r="E119" s="217"/>
      <c r="F119" s="218"/>
      <c r="G119" s="38"/>
      <c r="H119" s="244"/>
      <c r="I119" s="82"/>
      <c r="J119" s="250"/>
      <c r="M119" s="34"/>
      <c r="N119" s="82"/>
    </row>
    <row r="120" spans="1:14" ht="13.5" customHeight="1" thickBot="1" x14ac:dyDescent="0.25">
      <c r="A120" s="22" t="s">
        <v>38</v>
      </c>
      <c r="B120" s="100">
        <f>B117+B113+B109+B105+B101+B97+B93+B89+B85+B81+B77+B73+B69+B65+B61+B57+B53+B49+B45+B41+B37+B33+B29+B25+B21+B17+B13+B9</f>
        <v>12898.91</v>
      </c>
      <c r="C120" s="100">
        <f t="shared" ref="C120:E120" si="3">C117+C113+C109+C105+C101+C97+C93+C89+C85+C81+C77+C73+C69+C65+C61+C57+C53+C49+C45+C41+C37+C33+C29+C25+C21+C17+C13+C9</f>
        <v>9962.5999999999985</v>
      </c>
      <c r="D120" s="100">
        <f t="shared" si="3"/>
        <v>144.71</v>
      </c>
      <c r="E120" s="100">
        <f t="shared" si="3"/>
        <v>0</v>
      </c>
      <c r="F120" s="100">
        <f>F117+F113+F109+F105+F101+F97+F93+F89+F85+F81+F77+F73+F69+F65+F61+F57+F53+F49+F45+F41+F37+F33+F29+F25+F21+F17+F13+F9</f>
        <v>2791.5999999999995</v>
      </c>
      <c r="G120" s="39" t="e">
        <f>SUM(#REF!+G9+G13+#REF!+#REF!+#REF!+#REF!+G25+G29+#REF!+G37+#REF!+#REF!+G41+G45+G49+G53+G57+G61+#REF!+#REF!+G65+G69+G73+G81+G85+#REF!+G89+G93+G117)</f>
        <v>#REF!</v>
      </c>
      <c r="H120" s="245"/>
      <c r="I120" s="82">
        <f>(B120*100/B121)-100</f>
        <v>6.9215593630583641</v>
      </c>
      <c r="J120" s="250"/>
      <c r="L120" s="82">
        <f>((C120+E120)*100/(C121+E121))-100</f>
        <v>9.2090983831186435</v>
      </c>
      <c r="M120" s="34"/>
      <c r="N120" s="82">
        <f t="shared" si="2"/>
        <v>-0.64773293472848081</v>
      </c>
    </row>
    <row r="121" spans="1:14" ht="10.5" customHeight="1" x14ac:dyDescent="0.2">
      <c r="A121" s="21" t="s">
        <v>39</v>
      </c>
      <c r="B121" s="100">
        <f>B118+B114+B110+B106+B102+B98+B94+B90+B86+B82+B78+B74+B70+B66+B62+B58+B54+B50+B46+B42+B38+B34+B30+B26+B22+B18+B14+B10</f>
        <v>12063.900000000001</v>
      </c>
      <c r="C121" s="100">
        <f t="shared" ref="C121:E121" si="4">C118+C114+C110+C106+C102+C98+C94+C90+C86+C82+C78+C74+C70+C66+C62+C58+C54+C50+C46+C42+C38+C34+C30+C26+C22+C18+C14+C10</f>
        <v>9122.5</v>
      </c>
      <c r="D121" s="100">
        <f t="shared" si="4"/>
        <v>131.6</v>
      </c>
      <c r="E121" s="100">
        <f t="shared" si="4"/>
        <v>0</v>
      </c>
      <c r="F121" s="100">
        <f>F118+F114+F110+F106+F102+F98+F94+F90+F86+F82+F78+F74+F70+F66+F62+F58+F54+F50+F46+F42+F38+F34+F30+F26+F22+F18+F14+F10</f>
        <v>2809.8</v>
      </c>
      <c r="G121" s="39" t="e">
        <f>SUM(#REF!+G10+G14+#REF!+#REF!+#REF!+G26+G30+#REF!+G38+#REF!+#REF!+#REF!+G42+G46+G50+G54+G58+G62+#REF!+#REF!+#REF!+G66+G70+G74+#REF!+G82+G86+#REF!+G90+G94+G118)</f>
        <v>#REF!</v>
      </c>
      <c r="H121" s="245"/>
      <c r="I121" s="82"/>
      <c r="J121" s="250"/>
      <c r="M121" s="34"/>
    </row>
    <row r="122" spans="1:14" ht="9.6" customHeight="1" thickBot="1" x14ac:dyDescent="0.25">
      <c r="A122" s="125"/>
      <c r="B122" s="40"/>
      <c r="C122" s="40"/>
      <c r="D122" s="40"/>
      <c r="E122" s="85"/>
      <c r="F122" s="40"/>
      <c r="G122" s="40"/>
      <c r="H122" s="246"/>
      <c r="I122" s="82"/>
      <c r="J122" s="250"/>
      <c r="M122" s="34"/>
    </row>
    <row r="123" spans="1:14" ht="15" customHeight="1" thickBot="1" x14ac:dyDescent="0.25">
      <c r="A123" s="219" t="s">
        <v>17</v>
      </c>
      <c r="B123" s="220"/>
      <c r="C123" s="220"/>
      <c r="D123" s="220"/>
      <c r="E123" s="220"/>
      <c r="F123" s="220"/>
      <c r="G123" s="41"/>
      <c r="H123" s="246"/>
      <c r="I123" s="82"/>
      <c r="J123" s="250"/>
      <c r="M123" s="34"/>
    </row>
    <row r="124" spans="1:14" ht="12" customHeight="1" x14ac:dyDescent="0.2">
      <c r="A124" s="163"/>
      <c r="B124" s="165" t="s">
        <v>0</v>
      </c>
      <c r="C124" s="167" t="s">
        <v>2</v>
      </c>
      <c r="D124" s="168"/>
      <c r="E124" s="168"/>
      <c r="F124" s="169"/>
      <c r="G124" s="42"/>
      <c r="H124" s="242"/>
      <c r="I124" s="82"/>
      <c r="J124" s="250"/>
      <c r="M124" s="34"/>
      <c r="N124" s="82"/>
    </row>
    <row r="125" spans="1:14" ht="43.5" customHeight="1" thickBot="1" x14ac:dyDescent="0.25">
      <c r="A125" s="164"/>
      <c r="B125" s="166"/>
      <c r="C125" s="9" t="s">
        <v>14</v>
      </c>
      <c r="D125" s="9" t="s">
        <v>13</v>
      </c>
      <c r="E125" s="86"/>
      <c r="F125" s="9" t="s">
        <v>1</v>
      </c>
      <c r="G125" s="42"/>
      <c r="H125" s="242"/>
      <c r="I125" s="82"/>
      <c r="J125" s="250"/>
      <c r="M125" s="34"/>
    </row>
    <row r="126" spans="1:14" ht="10.5" customHeight="1" x14ac:dyDescent="0.2">
      <c r="A126" s="175" t="s">
        <v>70</v>
      </c>
      <c r="B126" s="176"/>
      <c r="C126" s="176"/>
      <c r="D126" s="176"/>
      <c r="E126" s="176"/>
      <c r="F126" s="176"/>
      <c r="H126" s="242"/>
      <c r="I126" s="82"/>
      <c r="J126" s="250"/>
      <c r="M126" s="34"/>
    </row>
    <row r="127" spans="1:14" ht="10.5" customHeight="1" x14ac:dyDescent="0.2">
      <c r="A127" s="21" t="s">
        <v>38</v>
      </c>
      <c r="B127" s="10">
        <f>SUM(C127:F127)</f>
        <v>60</v>
      </c>
      <c r="C127" s="10"/>
      <c r="D127" s="10"/>
      <c r="E127" s="76"/>
      <c r="F127" s="10">
        <v>60</v>
      </c>
      <c r="H127" s="242"/>
      <c r="I127" s="82">
        <f>(B127*100/B128)-100</f>
        <v>29.870129870129858</v>
      </c>
      <c r="J127" s="250"/>
      <c r="M127" s="34"/>
      <c r="N127" s="82">
        <f>(F127*100/F128)-100</f>
        <v>29.870129870129858</v>
      </c>
    </row>
    <row r="128" spans="1:14" ht="10.5" customHeight="1" x14ac:dyDescent="0.2">
      <c r="A128" s="21" t="s">
        <v>39</v>
      </c>
      <c r="B128" s="10">
        <f>SUM(C128:F128)</f>
        <v>46.2</v>
      </c>
      <c r="C128" s="10"/>
      <c r="D128" s="10"/>
      <c r="E128" s="76"/>
      <c r="F128" s="10">
        <v>46.2</v>
      </c>
      <c r="H128" s="242"/>
      <c r="I128" s="82"/>
      <c r="J128" s="250"/>
      <c r="M128" s="34"/>
      <c r="N128" s="82"/>
    </row>
    <row r="129" spans="1:14" ht="10.5" customHeight="1" x14ac:dyDescent="0.2">
      <c r="A129" s="139"/>
      <c r="B129" s="140"/>
      <c r="C129" s="140"/>
      <c r="D129" s="140"/>
      <c r="E129" s="140"/>
      <c r="F129" s="140"/>
      <c r="H129" s="242"/>
      <c r="I129" s="82"/>
      <c r="J129" s="250"/>
      <c r="M129" s="34"/>
    </row>
    <row r="130" spans="1:14" ht="10.5" customHeight="1" x14ac:dyDescent="0.2">
      <c r="A130" s="158" t="s">
        <v>73</v>
      </c>
      <c r="B130" s="159"/>
      <c r="C130" s="159"/>
      <c r="D130" s="159"/>
      <c r="E130" s="159"/>
      <c r="F130" s="159"/>
      <c r="H130" s="242"/>
      <c r="I130" s="82"/>
      <c r="J130" s="250"/>
      <c r="M130" s="34"/>
    </row>
    <row r="131" spans="1:14" ht="10.5" customHeight="1" x14ac:dyDescent="0.2">
      <c r="A131" s="21" t="s">
        <v>38</v>
      </c>
      <c r="B131" s="10">
        <f>SUM(C131:F131)</f>
        <v>20</v>
      </c>
      <c r="C131" s="10"/>
      <c r="D131" s="10"/>
      <c r="E131" s="76"/>
      <c r="F131" s="10">
        <v>20</v>
      </c>
      <c r="H131" s="242"/>
      <c r="I131" s="82">
        <f>(B131*100/B132)-100</f>
        <v>0</v>
      </c>
      <c r="J131" s="250"/>
      <c r="M131" s="34"/>
      <c r="N131" s="82">
        <f t="shared" ref="N131" si="5">(F131*100/F132)-100</f>
        <v>0</v>
      </c>
    </row>
    <row r="132" spans="1:14" ht="12.75" customHeight="1" x14ac:dyDescent="0.2">
      <c r="A132" s="21" t="s">
        <v>39</v>
      </c>
      <c r="B132" s="10">
        <f>SUM(C132:F132)</f>
        <v>20</v>
      </c>
      <c r="C132" s="10"/>
      <c r="D132" s="10"/>
      <c r="E132" s="76"/>
      <c r="F132" s="10">
        <v>20</v>
      </c>
      <c r="H132" s="242"/>
      <c r="I132" s="82"/>
      <c r="J132" s="250"/>
      <c r="M132" s="34"/>
      <c r="N132" s="82"/>
    </row>
    <row r="133" spans="1:14" ht="10.5" customHeight="1" x14ac:dyDescent="0.2">
      <c r="A133" s="139"/>
      <c r="B133" s="140"/>
      <c r="C133" s="140"/>
      <c r="D133" s="140"/>
      <c r="E133" s="140"/>
      <c r="F133" s="140"/>
      <c r="H133" s="242"/>
      <c r="I133" s="82"/>
      <c r="J133" s="250"/>
      <c r="M133" s="34"/>
    </row>
    <row r="134" spans="1:14" ht="10.5" customHeight="1" x14ac:dyDescent="0.2">
      <c r="A134" s="158" t="s">
        <v>77</v>
      </c>
      <c r="B134" s="159"/>
      <c r="C134" s="159"/>
      <c r="D134" s="159"/>
      <c r="E134" s="159"/>
      <c r="F134" s="159"/>
      <c r="H134" s="242"/>
      <c r="I134" s="82"/>
      <c r="J134" s="250"/>
      <c r="M134" s="34"/>
    </row>
    <row r="135" spans="1:14" ht="10.5" customHeight="1" x14ac:dyDescent="0.2">
      <c r="A135" s="21" t="s">
        <v>38</v>
      </c>
      <c r="B135" s="10">
        <f>SUM(C135:F135)</f>
        <v>35</v>
      </c>
      <c r="C135" s="72"/>
      <c r="D135" s="72"/>
      <c r="E135" s="87"/>
      <c r="F135" s="10">
        <v>35</v>
      </c>
      <c r="H135" s="242"/>
      <c r="I135" s="82">
        <f>(B135*100/B136)-100</f>
        <v>16.666666666666671</v>
      </c>
      <c r="J135" s="250"/>
      <c r="M135" s="34"/>
      <c r="N135" s="82">
        <f t="shared" ref="N135" si="6">(F135*100/F136)-100</f>
        <v>16.666666666666671</v>
      </c>
    </row>
    <row r="136" spans="1:14" ht="10.5" customHeight="1" x14ac:dyDescent="0.2">
      <c r="A136" s="21" t="s">
        <v>39</v>
      </c>
      <c r="B136" s="10">
        <f>SUM(C136:F136)</f>
        <v>30</v>
      </c>
      <c r="C136" s="72"/>
      <c r="D136" s="72"/>
      <c r="E136" s="87"/>
      <c r="F136" s="10">
        <v>30</v>
      </c>
      <c r="H136" s="242"/>
      <c r="I136" s="82"/>
      <c r="J136" s="250"/>
      <c r="M136" s="34"/>
      <c r="N136" s="82"/>
    </row>
    <row r="137" spans="1:14" ht="10.5" customHeight="1" x14ac:dyDescent="0.2">
      <c r="A137" s="139"/>
      <c r="B137" s="140"/>
      <c r="C137" s="140"/>
      <c r="D137" s="140"/>
      <c r="E137" s="140"/>
      <c r="F137" s="140"/>
      <c r="H137" s="242"/>
      <c r="I137" s="82"/>
      <c r="J137" s="250"/>
      <c r="M137" s="34"/>
    </row>
    <row r="138" spans="1:14" ht="10.5" customHeight="1" x14ac:dyDescent="0.2">
      <c r="A138" s="160" t="s">
        <v>75</v>
      </c>
      <c r="B138" s="161"/>
      <c r="C138" s="161"/>
      <c r="D138" s="161"/>
      <c r="E138" s="161"/>
      <c r="F138" s="161"/>
      <c r="H138" s="242"/>
      <c r="I138" s="82"/>
      <c r="J138" s="250"/>
      <c r="M138" s="34"/>
    </row>
    <row r="139" spans="1:14" ht="10.5" customHeight="1" x14ac:dyDescent="0.2">
      <c r="A139" s="21" t="s">
        <v>38</v>
      </c>
      <c r="B139" s="10">
        <f>SUM(C139:F139)</f>
        <v>46.5</v>
      </c>
      <c r="C139" s="72"/>
      <c r="D139" s="72"/>
      <c r="E139" s="87"/>
      <c r="F139" s="10">
        <v>46.5</v>
      </c>
      <c r="H139" s="242"/>
      <c r="I139" s="82">
        <f>(B139*100/B140)-100</f>
        <v>-18.421052631578945</v>
      </c>
      <c r="J139" s="250"/>
      <c r="M139" s="34"/>
      <c r="N139" s="82">
        <f t="shared" ref="N139" si="7">(F139*100/F140)-100</f>
        <v>-18.421052631578945</v>
      </c>
    </row>
    <row r="140" spans="1:14" ht="10.5" customHeight="1" x14ac:dyDescent="0.2">
      <c r="A140" s="21" t="s">
        <v>39</v>
      </c>
      <c r="B140" s="10">
        <f>SUM(C140:F140)</f>
        <v>57</v>
      </c>
      <c r="C140" s="72"/>
      <c r="D140" s="72"/>
      <c r="E140" s="87"/>
      <c r="F140" s="10">
        <v>57</v>
      </c>
      <c r="H140" s="242"/>
      <c r="I140" s="82"/>
      <c r="J140" s="250"/>
      <c r="M140" s="34"/>
      <c r="N140" s="82"/>
    </row>
    <row r="141" spans="1:14" ht="10.5" customHeight="1" x14ac:dyDescent="0.2">
      <c r="A141" s="139"/>
      <c r="B141" s="140"/>
      <c r="C141" s="140"/>
      <c r="D141" s="140"/>
      <c r="E141" s="140"/>
      <c r="F141" s="140"/>
      <c r="H141" s="242"/>
      <c r="I141" s="82"/>
      <c r="J141" s="250"/>
      <c r="M141" s="34"/>
    </row>
    <row r="142" spans="1:14" ht="10.5" customHeight="1" x14ac:dyDescent="0.2">
      <c r="A142" s="158" t="s">
        <v>76</v>
      </c>
      <c r="B142" s="159"/>
      <c r="C142" s="159"/>
      <c r="D142" s="159"/>
      <c r="E142" s="159"/>
      <c r="F142" s="159"/>
      <c r="H142" s="242"/>
      <c r="I142" s="82"/>
      <c r="J142" s="250"/>
      <c r="M142" s="34"/>
    </row>
    <row r="143" spans="1:14" ht="10.5" customHeight="1" x14ac:dyDescent="0.2">
      <c r="A143" s="21" t="s">
        <v>38</v>
      </c>
      <c r="B143" s="10">
        <f>SUM(C143:F143)</f>
        <v>72.7</v>
      </c>
      <c r="C143" s="72"/>
      <c r="D143" s="72"/>
      <c r="E143" s="87"/>
      <c r="F143" s="10">
        <v>72.7</v>
      </c>
      <c r="H143" s="242"/>
      <c r="I143" s="82">
        <f>(B143*100/B144)-100</f>
        <v>369.03225806451616</v>
      </c>
      <c r="J143" s="250"/>
      <c r="M143" s="34"/>
      <c r="N143" s="82">
        <f t="shared" ref="N143" si="8">(F143*100/F144)-100</f>
        <v>369.03225806451616</v>
      </c>
    </row>
    <row r="144" spans="1:14" ht="10.5" customHeight="1" x14ac:dyDescent="0.2">
      <c r="A144" s="21" t="s">
        <v>39</v>
      </c>
      <c r="B144" s="10">
        <f>SUM(C144:F144)</f>
        <v>15.5</v>
      </c>
      <c r="C144" s="72"/>
      <c r="D144" s="72"/>
      <c r="E144" s="87"/>
      <c r="F144" s="10">
        <v>15.5</v>
      </c>
      <c r="H144" s="242"/>
      <c r="I144" s="82"/>
      <c r="J144" s="250"/>
      <c r="M144" s="34"/>
      <c r="N144" s="82"/>
    </row>
    <row r="145" spans="1:14" ht="10.5" customHeight="1" x14ac:dyDescent="0.2">
      <c r="A145" s="139"/>
      <c r="B145" s="140"/>
      <c r="C145" s="140"/>
      <c r="D145" s="140"/>
      <c r="E145" s="140"/>
      <c r="F145" s="140"/>
      <c r="H145" s="242"/>
      <c r="I145" s="82"/>
      <c r="J145" s="250"/>
      <c r="M145" s="34"/>
    </row>
    <row r="146" spans="1:14" ht="10.5" customHeight="1" x14ac:dyDescent="0.2">
      <c r="A146" s="158" t="s">
        <v>74</v>
      </c>
      <c r="B146" s="159"/>
      <c r="C146" s="159"/>
      <c r="D146" s="159"/>
      <c r="E146" s="159"/>
      <c r="F146" s="159"/>
      <c r="H146" s="242"/>
      <c r="I146" s="82"/>
      <c r="J146" s="250"/>
      <c r="M146" s="34"/>
    </row>
    <row r="147" spans="1:14" ht="10.5" customHeight="1" x14ac:dyDescent="0.2">
      <c r="A147" s="21" t="s">
        <v>38</v>
      </c>
      <c r="B147" s="10">
        <f>SUM(C147:F147)</f>
        <v>30</v>
      </c>
      <c r="C147" s="72"/>
      <c r="D147" s="72"/>
      <c r="E147" s="87"/>
      <c r="F147" s="10">
        <v>30</v>
      </c>
      <c r="H147" s="242"/>
      <c r="I147" s="82">
        <f>(B147*100/B148)-100</f>
        <v>-12.790697674418595</v>
      </c>
      <c r="J147" s="250"/>
      <c r="M147" s="34"/>
      <c r="N147" s="82">
        <f t="shared" ref="N147" si="9">(F147*100/F148)-100</f>
        <v>-12.790697674418595</v>
      </c>
    </row>
    <row r="148" spans="1:14" ht="10.5" customHeight="1" x14ac:dyDescent="0.2">
      <c r="A148" s="21" t="s">
        <v>39</v>
      </c>
      <c r="B148" s="10">
        <f>SUM(C148:F148)</f>
        <v>34.4</v>
      </c>
      <c r="C148" s="72"/>
      <c r="D148" s="72"/>
      <c r="E148" s="87"/>
      <c r="F148" s="10">
        <v>34.4</v>
      </c>
      <c r="H148" s="242"/>
      <c r="I148" s="82"/>
      <c r="J148" s="250"/>
      <c r="M148" s="34"/>
      <c r="N148" s="82"/>
    </row>
    <row r="149" spans="1:14" ht="10.5" customHeight="1" x14ac:dyDescent="0.2">
      <c r="A149" s="143"/>
      <c r="B149" s="144"/>
      <c r="C149" s="144"/>
      <c r="D149" s="144"/>
      <c r="E149" s="144"/>
      <c r="F149" s="144"/>
      <c r="H149" s="242"/>
      <c r="I149" s="82"/>
      <c r="J149" s="250"/>
      <c r="M149" s="34"/>
    </row>
    <row r="150" spans="1:14" ht="39.75" customHeight="1" x14ac:dyDescent="0.2">
      <c r="A150" s="141" t="s">
        <v>199</v>
      </c>
      <c r="B150" s="142"/>
      <c r="C150" s="142"/>
      <c r="D150" s="142"/>
      <c r="E150" s="142"/>
      <c r="F150" s="142"/>
      <c r="H150" s="242"/>
      <c r="I150" s="82"/>
      <c r="J150" s="250"/>
      <c r="M150" s="34"/>
    </row>
    <row r="151" spans="1:14" ht="10.5" customHeight="1" x14ac:dyDescent="0.2">
      <c r="A151" s="21" t="s">
        <v>38</v>
      </c>
      <c r="B151" s="11">
        <f>SUM(C151:F151)</f>
        <v>25.4</v>
      </c>
      <c r="C151" s="10"/>
      <c r="D151" s="10"/>
      <c r="E151" s="76"/>
      <c r="F151" s="10">
        <v>25.4</v>
      </c>
      <c r="H151" s="242"/>
      <c r="I151" s="82">
        <f>(B151*100/B152)-100</f>
        <v>243.24324324324323</v>
      </c>
      <c r="J151" s="250"/>
      <c r="N151" s="82">
        <f t="shared" ref="N151" si="10">(F151*100/F152)-100</f>
        <v>243.24324324324323</v>
      </c>
    </row>
    <row r="152" spans="1:14" ht="10.5" customHeight="1" x14ac:dyDescent="0.2">
      <c r="A152" s="21" t="s">
        <v>39</v>
      </c>
      <c r="B152" s="11">
        <f>SUM(C152:F152)</f>
        <v>7.4</v>
      </c>
      <c r="C152" s="10"/>
      <c r="D152" s="10"/>
      <c r="E152" s="76"/>
      <c r="F152" s="10">
        <v>7.4</v>
      </c>
      <c r="H152" s="242"/>
      <c r="I152" s="82"/>
      <c r="J152" s="250"/>
      <c r="M152" s="34"/>
      <c r="N152" s="82"/>
    </row>
    <row r="153" spans="1:14" ht="10.5" customHeight="1" x14ac:dyDescent="0.2">
      <c r="A153" s="143"/>
      <c r="B153" s="144"/>
      <c r="C153" s="144"/>
      <c r="D153" s="144"/>
      <c r="E153" s="144"/>
      <c r="F153" s="144"/>
      <c r="H153" s="242"/>
      <c r="I153" s="82"/>
      <c r="J153" s="250"/>
      <c r="M153" s="34"/>
    </row>
    <row r="154" spans="1:14" ht="25.5" customHeight="1" x14ac:dyDescent="0.2">
      <c r="A154" s="160" t="s">
        <v>72</v>
      </c>
      <c r="B154" s="161"/>
      <c r="C154" s="161"/>
      <c r="D154" s="161"/>
      <c r="E154" s="161"/>
      <c r="F154" s="161"/>
      <c r="H154" s="242"/>
      <c r="I154" s="82"/>
      <c r="J154" s="250"/>
      <c r="M154" s="34"/>
    </row>
    <row r="155" spans="1:14" ht="10.5" customHeight="1" x14ac:dyDescent="0.2">
      <c r="A155" s="21" t="s">
        <v>38</v>
      </c>
      <c r="B155" s="11">
        <f>SUM(C155:F155)</f>
        <v>552.5</v>
      </c>
      <c r="C155" s="10">
        <v>40.200000000000003</v>
      </c>
      <c r="D155" s="10"/>
      <c r="E155" s="76"/>
      <c r="F155" s="10">
        <v>512.29999999999995</v>
      </c>
      <c r="H155" s="242"/>
      <c r="I155" s="82">
        <f>(B155*100/B156)-100</f>
        <v>-6.4669036736075753</v>
      </c>
      <c r="J155" s="250"/>
      <c r="M155" s="34"/>
      <c r="N155" s="82">
        <f t="shared" ref="N155" si="11">(F155*100/F156)-100</f>
        <v>-10.950808273944034</v>
      </c>
    </row>
    <row r="156" spans="1:14" ht="10.5" customHeight="1" x14ac:dyDescent="0.2">
      <c r="A156" s="21" t="s">
        <v>39</v>
      </c>
      <c r="B156" s="11">
        <f>SUM(C156:F156)</f>
        <v>590.69999999999993</v>
      </c>
      <c r="C156" s="10">
        <v>15.4</v>
      </c>
      <c r="D156" s="10"/>
      <c r="E156" s="76"/>
      <c r="F156" s="10">
        <v>575.29999999999995</v>
      </c>
      <c r="H156" s="242"/>
      <c r="I156" s="82"/>
      <c r="J156" s="250"/>
      <c r="M156" s="34"/>
      <c r="N156" s="82"/>
    </row>
    <row r="157" spans="1:14" ht="10.5" customHeight="1" x14ac:dyDescent="0.2">
      <c r="A157" s="43"/>
      <c r="B157" s="44"/>
      <c r="C157" s="45"/>
      <c r="D157" s="45"/>
      <c r="E157" s="120"/>
      <c r="F157" s="45"/>
      <c r="H157" s="242"/>
      <c r="I157" s="82"/>
      <c r="J157" s="250"/>
      <c r="M157" s="34"/>
    </row>
    <row r="158" spans="1:14" ht="25.5" customHeight="1" x14ac:dyDescent="0.2">
      <c r="A158" s="160" t="s">
        <v>71</v>
      </c>
      <c r="B158" s="161"/>
      <c r="C158" s="161"/>
      <c r="D158" s="161"/>
      <c r="E158" s="161"/>
      <c r="F158" s="161"/>
      <c r="H158" s="242"/>
      <c r="I158" s="82"/>
      <c r="J158" s="250"/>
      <c r="M158" s="34"/>
    </row>
    <row r="159" spans="1:14" ht="10.5" customHeight="1" x14ac:dyDescent="0.2">
      <c r="A159" s="21" t="s">
        <v>38</v>
      </c>
      <c r="B159" s="11">
        <f>SUM(C159:F159)</f>
        <v>65.3</v>
      </c>
      <c r="C159" s="10"/>
      <c r="D159" s="10"/>
      <c r="E159" s="76"/>
      <c r="F159" s="76">
        <v>65.3</v>
      </c>
      <c r="H159" s="242"/>
      <c r="I159" s="82">
        <f>(B159*100/B160)-100</f>
        <v>-67.65725606736008</v>
      </c>
      <c r="J159" s="250"/>
      <c r="M159" s="34"/>
      <c r="N159" s="82">
        <f>(F159*100/F160)-100</f>
        <v>-67.65725606736008</v>
      </c>
    </row>
    <row r="160" spans="1:14" ht="10.5" customHeight="1" x14ac:dyDescent="0.2">
      <c r="A160" s="21" t="s">
        <v>39</v>
      </c>
      <c r="B160" s="11">
        <f>SUM(C160:F160)</f>
        <v>201.9</v>
      </c>
      <c r="C160" s="10"/>
      <c r="D160" s="10"/>
      <c r="E160" s="76"/>
      <c r="F160" s="10">
        <v>201.9</v>
      </c>
      <c r="H160" s="242"/>
      <c r="I160" s="82"/>
      <c r="J160" s="250"/>
      <c r="M160" s="34"/>
      <c r="N160" s="82"/>
    </row>
    <row r="161" spans="1:17" ht="10.5" customHeight="1" x14ac:dyDescent="0.2">
      <c r="A161" s="119"/>
      <c r="B161" s="120"/>
      <c r="C161" s="120"/>
      <c r="D161" s="120"/>
      <c r="E161" s="120"/>
      <c r="F161" s="120"/>
      <c r="H161" s="242"/>
      <c r="I161" s="82"/>
      <c r="J161" s="250"/>
      <c r="M161" s="34"/>
    </row>
    <row r="162" spans="1:17" ht="23.25" customHeight="1" x14ac:dyDescent="0.2">
      <c r="A162" s="160" t="s">
        <v>80</v>
      </c>
      <c r="B162" s="161"/>
      <c r="C162" s="161"/>
      <c r="D162" s="161"/>
      <c r="E162" s="161"/>
      <c r="F162" s="161"/>
      <c r="H162" s="242"/>
      <c r="I162" s="82"/>
      <c r="J162" s="250"/>
      <c r="M162" s="34"/>
    </row>
    <row r="163" spans="1:17" ht="10.5" customHeight="1" x14ac:dyDescent="0.2">
      <c r="A163" s="21" t="s">
        <v>38</v>
      </c>
      <c r="B163" s="5">
        <f>SUM(C163:F163)</f>
        <v>302.8</v>
      </c>
      <c r="C163" s="122"/>
      <c r="D163" s="122"/>
      <c r="E163" s="88"/>
      <c r="F163" s="5">
        <v>302.8</v>
      </c>
      <c r="H163" s="242"/>
      <c r="I163" s="82"/>
      <c r="J163" s="250"/>
      <c r="M163" s="34"/>
      <c r="N163" s="82"/>
    </row>
    <row r="164" spans="1:17" ht="10.5" customHeight="1" x14ac:dyDescent="0.2">
      <c r="A164" s="21" t="s">
        <v>39</v>
      </c>
      <c r="B164" s="5">
        <f>SUM(C164:F164)</f>
        <v>0</v>
      </c>
      <c r="C164" s="122"/>
      <c r="D164" s="122"/>
      <c r="E164" s="88"/>
      <c r="F164" s="5">
        <v>0</v>
      </c>
      <c r="H164" s="242"/>
      <c r="I164" s="82"/>
      <c r="J164" s="250"/>
      <c r="M164" s="34"/>
      <c r="N164" s="82"/>
    </row>
    <row r="165" spans="1:17" ht="10.5" customHeight="1" x14ac:dyDescent="0.2">
      <c r="A165" s="119"/>
      <c r="B165" s="120"/>
      <c r="C165" s="120"/>
      <c r="D165" s="120"/>
      <c r="E165" s="120"/>
      <c r="F165" s="120"/>
      <c r="H165" s="242"/>
      <c r="I165" s="82"/>
      <c r="J165" s="250"/>
      <c r="M165" s="34"/>
    </row>
    <row r="166" spans="1:17" ht="23.25" customHeight="1" x14ac:dyDescent="0.2">
      <c r="A166" s="160" t="s">
        <v>34</v>
      </c>
      <c r="B166" s="161"/>
      <c r="C166" s="161"/>
      <c r="D166" s="161"/>
      <c r="E166" s="161"/>
      <c r="F166" s="161"/>
      <c r="H166" s="242"/>
      <c r="I166" s="82"/>
      <c r="J166" s="250"/>
      <c r="M166" s="34"/>
    </row>
    <row r="167" spans="1:17" ht="10.5" customHeight="1" x14ac:dyDescent="0.2">
      <c r="A167" s="21" t="s">
        <v>38</v>
      </c>
      <c r="B167" s="5">
        <f>SUM(C167:F167)</f>
        <v>389</v>
      </c>
      <c r="C167" s="122"/>
      <c r="D167" s="122"/>
      <c r="E167" s="88"/>
      <c r="F167" s="5">
        <v>389</v>
      </c>
      <c r="H167" s="242"/>
      <c r="I167" s="82">
        <f>(B167*100/B168)-100</f>
        <v>-43.045387994143482</v>
      </c>
      <c r="J167" s="250"/>
      <c r="M167" s="34"/>
      <c r="N167" s="82">
        <f t="shared" ref="N167" si="12">(F167*100/F168)-100</f>
        <v>-43.045387994143482</v>
      </c>
    </row>
    <row r="168" spans="1:17" ht="10.5" customHeight="1" x14ac:dyDescent="0.2">
      <c r="A168" s="21" t="s">
        <v>39</v>
      </c>
      <c r="B168" s="5">
        <f>SUM(C168:F168)</f>
        <v>683</v>
      </c>
      <c r="C168" s="122"/>
      <c r="D168" s="122"/>
      <c r="E168" s="88"/>
      <c r="F168" s="5">
        <v>683</v>
      </c>
      <c r="H168" s="242"/>
      <c r="I168" s="82"/>
      <c r="J168" s="250"/>
      <c r="M168" s="34"/>
      <c r="N168" s="82"/>
    </row>
    <row r="169" spans="1:17" ht="10.5" customHeight="1" x14ac:dyDescent="0.2">
      <c r="A169" s="119"/>
      <c r="B169" s="120"/>
      <c r="C169" s="120"/>
      <c r="D169" s="120"/>
      <c r="E169" s="120"/>
      <c r="F169" s="120"/>
      <c r="H169" s="242"/>
      <c r="I169" s="82"/>
      <c r="J169" s="250"/>
      <c r="M169" s="34"/>
    </row>
    <row r="170" spans="1:17" ht="24" customHeight="1" x14ac:dyDescent="0.2">
      <c r="A170" s="160" t="s">
        <v>79</v>
      </c>
      <c r="B170" s="161"/>
      <c r="C170" s="161"/>
      <c r="D170" s="161"/>
      <c r="E170" s="161"/>
      <c r="F170" s="161"/>
      <c r="H170" s="242"/>
      <c r="I170" s="82"/>
      <c r="J170" s="250"/>
      <c r="M170" s="34"/>
    </row>
    <row r="171" spans="1:17" ht="10.5" customHeight="1" x14ac:dyDescent="0.2">
      <c r="A171" s="21" t="s">
        <v>38</v>
      </c>
      <c r="B171" s="11">
        <f>SUM(C171:F171)</f>
        <v>558</v>
      </c>
      <c r="C171" s="10"/>
      <c r="D171" s="10"/>
      <c r="E171" s="76"/>
      <c r="F171" s="10">
        <v>558</v>
      </c>
      <c r="H171" s="242"/>
      <c r="I171" s="82">
        <f>(B171*100/B172)-100</f>
        <v>-63.565132223310478</v>
      </c>
      <c r="J171" s="250"/>
      <c r="M171" s="34"/>
      <c r="N171" s="82">
        <f t="shared" ref="N171" si="13">(F171*100/F172)-100</f>
        <v>-63.565132223310478</v>
      </c>
    </row>
    <row r="172" spans="1:17" ht="10.5" customHeight="1" x14ac:dyDescent="0.2">
      <c r="A172" s="21" t="s">
        <v>39</v>
      </c>
      <c r="B172" s="11">
        <f>SUM(C172:F172)</f>
        <v>1531.5</v>
      </c>
      <c r="C172" s="10"/>
      <c r="D172" s="10"/>
      <c r="E172" s="76"/>
      <c r="F172" s="10">
        <v>1531.5</v>
      </c>
      <c r="H172" s="242"/>
      <c r="I172" s="82"/>
      <c r="J172" s="250"/>
      <c r="M172" s="34"/>
      <c r="N172" s="82"/>
      <c r="P172" s="81"/>
      <c r="Q172" s="81"/>
    </row>
    <row r="173" spans="1:17" ht="10.5" customHeight="1" x14ac:dyDescent="0.2">
      <c r="A173" s="119"/>
      <c r="B173" s="120"/>
      <c r="C173" s="120"/>
      <c r="D173" s="120"/>
      <c r="E173" s="120"/>
      <c r="F173" s="120"/>
      <c r="H173" s="242"/>
      <c r="I173" s="82"/>
      <c r="J173" s="250"/>
      <c r="M173" s="34"/>
      <c r="P173" s="81"/>
    </row>
    <row r="174" spans="1:17" ht="22.9" customHeight="1" x14ac:dyDescent="0.2">
      <c r="A174" s="141" t="s">
        <v>78</v>
      </c>
      <c r="B174" s="142"/>
      <c r="C174" s="142"/>
      <c r="D174" s="142"/>
      <c r="E174" s="142"/>
      <c r="F174" s="142"/>
      <c r="H174" s="242"/>
      <c r="I174" s="82"/>
      <c r="J174" s="250"/>
      <c r="M174" s="34"/>
    </row>
    <row r="175" spans="1:17" ht="10.5" customHeight="1" x14ac:dyDescent="0.2">
      <c r="A175" s="21" t="s">
        <v>38</v>
      </c>
      <c r="B175" s="11">
        <f>SUM(C175:F175)</f>
        <v>0</v>
      </c>
      <c r="C175" s="10"/>
      <c r="D175" s="10"/>
      <c r="E175" s="76"/>
      <c r="F175" s="10">
        <v>0</v>
      </c>
      <c r="H175" s="242"/>
      <c r="I175" s="82">
        <f>(B175*100/B176)-100</f>
        <v>-100</v>
      </c>
      <c r="J175" s="250"/>
      <c r="M175" s="34"/>
      <c r="N175" s="82">
        <f t="shared" ref="N175" si="14">(F175*100/F176)-100</f>
        <v>-100</v>
      </c>
    </row>
    <row r="176" spans="1:17" ht="12.75" customHeight="1" thickBot="1" x14ac:dyDescent="0.25">
      <c r="A176" s="21" t="s">
        <v>39</v>
      </c>
      <c r="B176" s="11">
        <f>SUM(C176:F176)</f>
        <v>1.1000000000000001</v>
      </c>
      <c r="C176" s="10"/>
      <c r="D176" s="10"/>
      <c r="E176" s="76"/>
      <c r="F176" s="10">
        <v>1.1000000000000001</v>
      </c>
      <c r="G176" s="46"/>
      <c r="H176" s="242"/>
      <c r="I176" s="82"/>
      <c r="J176" s="250"/>
      <c r="M176" s="34"/>
      <c r="N176" s="82"/>
    </row>
    <row r="177" spans="1:14" ht="10.5" customHeight="1" thickBot="1" x14ac:dyDescent="0.25">
      <c r="A177" s="143"/>
      <c r="B177" s="144"/>
      <c r="C177" s="144"/>
      <c r="D177" s="144"/>
      <c r="E177" s="144"/>
      <c r="F177" s="144"/>
      <c r="G177" s="47" t="e">
        <f>SUM(G127,#REF!,#REF!,#REF!,G170,#REF!,#REF!)</f>
        <v>#REF!</v>
      </c>
      <c r="H177" s="242"/>
      <c r="I177" s="82"/>
      <c r="J177" s="250"/>
      <c r="M177" s="34"/>
    </row>
    <row r="178" spans="1:14" ht="27" customHeight="1" x14ac:dyDescent="0.2">
      <c r="A178" s="160" t="s">
        <v>195</v>
      </c>
      <c r="B178" s="161"/>
      <c r="C178" s="161"/>
      <c r="D178" s="161"/>
      <c r="E178" s="161"/>
      <c r="F178" s="161"/>
      <c r="G178" s="48">
        <f>SUM(G128,G132,G136,G140,G144,G148,G152,G171)</f>
        <v>0</v>
      </c>
      <c r="H178" s="247"/>
      <c r="I178" s="82"/>
      <c r="J178" s="250"/>
      <c r="M178" s="34"/>
    </row>
    <row r="179" spans="1:14" ht="10.5" customHeight="1" x14ac:dyDescent="0.2">
      <c r="A179" s="21" t="s">
        <v>38</v>
      </c>
      <c r="B179" s="11">
        <f>SUM(C179:F179)</f>
        <v>2200</v>
      </c>
      <c r="C179" s="10"/>
      <c r="D179" s="10"/>
      <c r="E179" s="76"/>
      <c r="F179" s="76">
        <v>2200</v>
      </c>
      <c r="H179" s="242"/>
      <c r="I179" s="82">
        <f>(B179*100/B180)-100</f>
        <v>46.666666666666657</v>
      </c>
      <c r="J179" s="250"/>
      <c r="M179" s="34"/>
      <c r="N179" s="82">
        <f t="shared" ref="N179" si="15">(F179*100/F180)-100</f>
        <v>46.666666666666657</v>
      </c>
    </row>
    <row r="180" spans="1:14" ht="10.5" customHeight="1" thickBot="1" x14ac:dyDescent="0.25">
      <c r="A180" s="21" t="s">
        <v>39</v>
      </c>
      <c r="B180" s="11">
        <f>SUM(C180:F180)</f>
        <v>1500</v>
      </c>
      <c r="C180" s="10"/>
      <c r="D180" s="10"/>
      <c r="E180" s="76"/>
      <c r="F180" s="10">
        <v>1500</v>
      </c>
      <c r="H180" s="242"/>
      <c r="I180" s="82"/>
      <c r="J180" s="250"/>
      <c r="M180" s="34"/>
      <c r="N180" s="82"/>
    </row>
    <row r="181" spans="1:14" ht="10.5" customHeight="1" thickBot="1" x14ac:dyDescent="0.25">
      <c r="A181" s="143"/>
      <c r="B181" s="144"/>
      <c r="C181" s="144"/>
      <c r="D181" s="144"/>
      <c r="E181" s="144"/>
      <c r="F181" s="144"/>
      <c r="G181" s="47" t="e">
        <f>SUM(G131,#REF!,#REF!,#REF!,G174,#REF!,#REF!)</f>
        <v>#REF!</v>
      </c>
      <c r="H181" s="242"/>
      <c r="I181" s="82"/>
      <c r="J181" s="250"/>
      <c r="M181" s="34"/>
    </row>
    <row r="182" spans="1:14" ht="14.25" customHeight="1" thickBot="1" x14ac:dyDescent="0.25">
      <c r="A182" s="221" t="s">
        <v>18</v>
      </c>
      <c r="B182" s="222"/>
      <c r="C182" s="222"/>
      <c r="D182" s="222"/>
      <c r="E182" s="222"/>
      <c r="F182" s="223"/>
      <c r="H182" s="242"/>
      <c r="I182" s="82"/>
      <c r="J182" s="250"/>
      <c r="M182" s="34"/>
    </row>
    <row r="183" spans="1:14" ht="12" customHeight="1" thickBot="1" x14ac:dyDescent="0.25">
      <c r="A183" s="95" t="s">
        <v>38</v>
      </c>
      <c r="B183" s="98">
        <f>SUM(B127,B131,B135,B139,B143,B147,B151,B155,B159,B167,B171,B175,B179,B163,)</f>
        <v>4357.2</v>
      </c>
      <c r="C183" s="97">
        <f t="shared" ref="C183:E183" si="16">SUM(C127,C131,C135,C139,C143,C147,C151,C155,C159,C167,C171,C175,C179,C163)</f>
        <v>40.200000000000003</v>
      </c>
      <c r="D183" s="14">
        <f t="shared" si="16"/>
        <v>0</v>
      </c>
      <c r="E183" s="89">
        <f t="shared" si="16"/>
        <v>0</v>
      </c>
      <c r="F183" s="14">
        <f>SUM(F127,F131,F135,F139,F143,F147,F151,F155,F159,F167,F171,F175,F179,F163)</f>
        <v>4317</v>
      </c>
      <c r="H183" s="242"/>
      <c r="I183" s="82">
        <f>(B183*100/B184)-100</f>
        <v>-7.6610083285650603</v>
      </c>
      <c r="J183" s="250"/>
      <c r="M183" s="34"/>
      <c r="N183" s="82">
        <f t="shared" ref="N183:N241" si="17">(F183*100/F184)-100</f>
        <v>-8.2133820934237463</v>
      </c>
    </row>
    <row r="184" spans="1:14" ht="12" customHeight="1" thickBot="1" x14ac:dyDescent="0.25">
      <c r="A184" s="96" t="s">
        <v>39</v>
      </c>
      <c r="B184" s="98">
        <f>SUM(B128,B132,B136,B140,B144,B148,B152,B156,B160,B168,B172,B176,B180,B164,)</f>
        <v>4718.7</v>
      </c>
      <c r="C184" s="97">
        <f t="shared" ref="C184:E184" si="18">SUM(C128,C132,C136,C140,C144,C148,C152,C156,C160,C168,C172,C176,C180,C164)</f>
        <v>15.4</v>
      </c>
      <c r="D184" s="14">
        <f t="shared" si="18"/>
        <v>0</v>
      </c>
      <c r="E184" s="89">
        <f t="shared" si="18"/>
        <v>0</v>
      </c>
      <c r="F184" s="14">
        <f>SUM(F128,F132,F136,F140,F144,F148,F152,F156,F160,F168,F172,F176,F180,F164)</f>
        <v>4703.2999999999993</v>
      </c>
      <c r="H184" s="242"/>
      <c r="I184" s="82"/>
      <c r="J184" s="250"/>
      <c r="M184" s="34"/>
      <c r="N184" s="82"/>
    </row>
    <row r="185" spans="1:14" ht="9.6" customHeight="1" thickBot="1" x14ac:dyDescent="0.25">
      <c r="A185" s="125"/>
      <c r="B185" s="50"/>
      <c r="C185" s="50"/>
      <c r="D185" s="50"/>
      <c r="E185" s="90"/>
      <c r="F185" s="50"/>
      <c r="H185" s="242"/>
      <c r="I185" s="82"/>
      <c r="J185" s="250"/>
      <c r="M185" s="34"/>
      <c r="N185" s="82"/>
    </row>
    <row r="186" spans="1:14" ht="13.5" customHeight="1" thickBot="1" x14ac:dyDescent="0.25">
      <c r="A186" s="219" t="s">
        <v>19</v>
      </c>
      <c r="B186" s="220"/>
      <c r="C186" s="220"/>
      <c r="D186" s="220"/>
      <c r="E186" s="220"/>
      <c r="F186" s="224"/>
      <c r="H186" s="242"/>
      <c r="I186" s="82"/>
      <c r="J186" s="250"/>
      <c r="M186" s="34"/>
      <c r="N186" s="82"/>
    </row>
    <row r="187" spans="1:14" ht="10.5" customHeight="1" x14ac:dyDescent="0.2">
      <c r="A187" s="163"/>
      <c r="B187" s="165" t="s">
        <v>0</v>
      </c>
      <c r="C187" s="167" t="s">
        <v>2</v>
      </c>
      <c r="D187" s="168"/>
      <c r="E187" s="168"/>
      <c r="F187" s="169"/>
      <c r="H187" s="242"/>
      <c r="I187" s="82"/>
      <c r="J187" s="250"/>
      <c r="M187" s="34"/>
      <c r="N187" s="82"/>
    </row>
    <row r="188" spans="1:14" ht="39.75" customHeight="1" thickBot="1" x14ac:dyDescent="0.25">
      <c r="A188" s="164"/>
      <c r="B188" s="166"/>
      <c r="C188" s="9" t="s">
        <v>14</v>
      </c>
      <c r="D188" s="9" t="s">
        <v>13</v>
      </c>
      <c r="E188" s="86"/>
      <c r="F188" s="9" t="s">
        <v>1</v>
      </c>
      <c r="H188" s="242"/>
      <c r="I188" s="82"/>
      <c r="J188" s="250"/>
      <c r="M188" s="34"/>
      <c r="N188" s="82"/>
    </row>
    <row r="189" spans="1:14" ht="10.5" customHeight="1" x14ac:dyDescent="0.2">
      <c r="A189" s="203" t="s">
        <v>82</v>
      </c>
      <c r="B189" s="204"/>
      <c r="C189" s="204"/>
      <c r="D189" s="204"/>
      <c r="E189" s="204"/>
      <c r="F189" s="204"/>
      <c r="H189" s="242"/>
      <c r="I189" s="82"/>
      <c r="J189" s="250"/>
      <c r="M189" s="34"/>
      <c r="N189" s="82"/>
    </row>
    <row r="190" spans="1:14" ht="14.25" customHeight="1" x14ac:dyDescent="0.2">
      <c r="A190" s="74" t="s">
        <v>38</v>
      </c>
      <c r="B190" s="75">
        <f>SUM(C190:F190)</f>
        <v>258.2</v>
      </c>
      <c r="C190" s="78"/>
      <c r="D190" s="78"/>
      <c r="E190" s="78"/>
      <c r="F190" s="76">
        <v>258.2</v>
      </c>
      <c r="H190" s="242"/>
      <c r="I190" s="82"/>
      <c r="J190" s="250"/>
      <c r="M190" s="34"/>
      <c r="N190" s="82">
        <f t="shared" si="17"/>
        <v>16.885468537799909</v>
      </c>
    </row>
    <row r="191" spans="1:14" ht="10.5" customHeight="1" x14ac:dyDescent="0.2">
      <c r="A191" s="74" t="s">
        <v>39</v>
      </c>
      <c r="B191" s="75">
        <f>SUM(C191:F191)</f>
        <v>220.9</v>
      </c>
      <c r="C191" s="79"/>
      <c r="D191" s="79"/>
      <c r="E191" s="79"/>
      <c r="F191" s="76">
        <v>220.9</v>
      </c>
      <c r="H191" s="242"/>
      <c r="I191" s="82"/>
      <c r="J191" s="250"/>
      <c r="M191" s="34"/>
      <c r="N191" s="82"/>
    </row>
    <row r="192" spans="1:14" ht="10.5" customHeight="1" x14ac:dyDescent="0.2">
      <c r="A192" s="143"/>
      <c r="B192" s="144"/>
      <c r="C192" s="144"/>
      <c r="D192" s="144"/>
      <c r="E192" s="144"/>
      <c r="F192" s="144"/>
      <c r="H192" s="242"/>
      <c r="I192" s="82"/>
      <c r="J192" s="250"/>
      <c r="M192" s="34"/>
      <c r="N192" s="82"/>
    </row>
    <row r="193" spans="1:14" ht="10.5" customHeight="1" x14ac:dyDescent="0.2">
      <c r="A193" s="136" t="s">
        <v>83</v>
      </c>
      <c r="B193" s="137"/>
      <c r="C193" s="137"/>
      <c r="D193" s="137"/>
      <c r="E193" s="137"/>
      <c r="F193" s="137"/>
      <c r="H193" s="242"/>
      <c r="I193" s="82"/>
      <c r="J193" s="250"/>
      <c r="M193" s="34"/>
      <c r="N193" s="82"/>
    </row>
    <row r="194" spans="1:14" ht="10.5" customHeight="1" x14ac:dyDescent="0.2">
      <c r="A194" s="21" t="s">
        <v>38</v>
      </c>
      <c r="B194" s="11">
        <f>SUM(C194:F194)</f>
        <v>60.8</v>
      </c>
      <c r="C194" s="10"/>
      <c r="D194" s="10"/>
      <c r="E194" s="76"/>
      <c r="F194" s="10">
        <v>60.8</v>
      </c>
      <c r="H194" s="242"/>
      <c r="I194" s="82">
        <f>(B194*100/B195)-100</f>
        <v>-16.712328767123282</v>
      </c>
      <c r="J194" s="250"/>
      <c r="M194" s="34"/>
      <c r="N194" s="82">
        <f t="shared" si="17"/>
        <v>-16.712328767123282</v>
      </c>
    </row>
    <row r="195" spans="1:14" ht="10.5" customHeight="1" thickBot="1" x14ac:dyDescent="0.25">
      <c r="A195" s="21" t="s">
        <v>39</v>
      </c>
      <c r="B195" s="11">
        <f>SUM(C195:F195)</f>
        <v>73</v>
      </c>
      <c r="C195" s="10"/>
      <c r="D195" s="10"/>
      <c r="E195" s="76"/>
      <c r="F195" s="10">
        <v>73</v>
      </c>
      <c r="H195" s="242"/>
      <c r="I195" s="82"/>
      <c r="J195" s="250"/>
      <c r="M195" s="34"/>
      <c r="N195" s="82"/>
    </row>
    <row r="196" spans="1:14" ht="10.5" customHeight="1" thickBot="1" x14ac:dyDescent="0.25">
      <c r="A196" s="139"/>
      <c r="B196" s="140"/>
      <c r="C196" s="140"/>
      <c r="D196" s="140"/>
      <c r="E196" s="140"/>
      <c r="F196" s="140"/>
      <c r="G196" s="41"/>
      <c r="H196" s="246"/>
      <c r="I196" s="82"/>
      <c r="J196" s="250"/>
      <c r="M196" s="34"/>
      <c r="N196" s="82"/>
    </row>
    <row r="197" spans="1:14" ht="39.75" customHeight="1" x14ac:dyDescent="0.2">
      <c r="A197" s="160" t="s">
        <v>84</v>
      </c>
      <c r="B197" s="161"/>
      <c r="C197" s="161"/>
      <c r="D197" s="161"/>
      <c r="E197" s="161"/>
      <c r="F197" s="199"/>
      <c r="G197" s="51"/>
      <c r="H197" s="242"/>
      <c r="I197" s="82"/>
      <c r="J197" s="250"/>
      <c r="M197" s="34"/>
      <c r="N197" s="82"/>
    </row>
    <row r="198" spans="1:14" ht="12.75" customHeight="1" thickBot="1" x14ac:dyDescent="0.25">
      <c r="A198" s="21" t="s">
        <v>38</v>
      </c>
      <c r="B198" s="11">
        <v>0</v>
      </c>
      <c r="C198" s="10"/>
      <c r="D198" s="10"/>
      <c r="E198" s="76"/>
      <c r="F198" s="10"/>
      <c r="G198" s="52"/>
      <c r="H198" s="242"/>
      <c r="I198" s="82"/>
      <c r="J198" s="250"/>
      <c r="M198" s="34"/>
      <c r="N198" s="82"/>
    </row>
    <row r="199" spans="1:14" ht="12.75" customHeight="1" thickBot="1" x14ac:dyDescent="0.25">
      <c r="A199" s="21" t="s">
        <v>39</v>
      </c>
      <c r="B199" s="11">
        <v>0</v>
      </c>
      <c r="C199" s="10"/>
      <c r="D199" s="10"/>
      <c r="E199" s="76"/>
      <c r="F199" s="10"/>
      <c r="H199" s="242"/>
      <c r="I199" s="82"/>
      <c r="J199" s="250"/>
      <c r="M199" s="34"/>
      <c r="N199" s="82"/>
    </row>
    <row r="200" spans="1:14" ht="10.5" customHeight="1" thickBot="1" x14ac:dyDescent="0.25">
      <c r="A200" s="139"/>
      <c r="B200" s="140"/>
      <c r="C200" s="140"/>
      <c r="D200" s="140"/>
      <c r="E200" s="140"/>
      <c r="F200" s="140"/>
      <c r="G200" s="41"/>
      <c r="H200" s="246"/>
      <c r="I200" s="82"/>
      <c r="J200" s="250"/>
      <c r="M200" s="34"/>
      <c r="N200" s="82"/>
    </row>
    <row r="201" spans="1:14" ht="27.75" customHeight="1" x14ac:dyDescent="0.2">
      <c r="A201" s="160" t="s">
        <v>81</v>
      </c>
      <c r="B201" s="161"/>
      <c r="C201" s="161"/>
      <c r="D201" s="161"/>
      <c r="E201" s="161"/>
      <c r="F201" s="199"/>
      <c r="G201" s="51"/>
      <c r="H201" s="242"/>
      <c r="I201" s="82"/>
      <c r="J201" s="250"/>
      <c r="M201" s="34"/>
      <c r="N201" s="82"/>
    </row>
    <row r="202" spans="1:14" ht="12.75" customHeight="1" thickBot="1" x14ac:dyDescent="0.25">
      <c r="A202" s="21" t="s">
        <v>38</v>
      </c>
      <c r="B202" s="11">
        <f>SUM(C202:F202)</f>
        <v>89.2</v>
      </c>
      <c r="C202" s="10"/>
      <c r="D202" s="10"/>
      <c r="E202" s="76"/>
      <c r="F202" s="10">
        <v>89.2</v>
      </c>
      <c r="G202" s="52"/>
      <c r="H202" s="242"/>
      <c r="I202" s="82">
        <f>(B202*100/B203)-100</f>
        <v>-8.606557377049171</v>
      </c>
      <c r="J202" s="250"/>
      <c r="M202" s="34"/>
      <c r="N202" s="82">
        <f t="shared" si="17"/>
        <v>-8.606557377049171</v>
      </c>
    </row>
    <row r="203" spans="1:14" ht="12.75" customHeight="1" thickBot="1" x14ac:dyDescent="0.25">
      <c r="A203" s="21" t="s">
        <v>39</v>
      </c>
      <c r="B203" s="11">
        <f>SUM(C203:F203)</f>
        <v>97.6</v>
      </c>
      <c r="C203" s="10"/>
      <c r="D203" s="10"/>
      <c r="E203" s="76"/>
      <c r="F203" s="10">
        <v>97.6</v>
      </c>
      <c r="H203" s="242"/>
      <c r="I203" s="82"/>
      <c r="J203" s="250"/>
      <c r="M203" s="34"/>
      <c r="N203" s="82"/>
    </row>
    <row r="204" spans="1:14" ht="13.5" customHeight="1" thickBot="1" x14ac:dyDescent="0.25">
      <c r="A204" s="221" t="s">
        <v>20</v>
      </c>
      <c r="B204" s="222"/>
      <c r="C204" s="222"/>
      <c r="D204" s="222"/>
      <c r="E204" s="222"/>
      <c r="F204" s="223"/>
      <c r="H204" s="242"/>
      <c r="I204" s="82"/>
      <c r="J204" s="250"/>
      <c r="M204" s="34"/>
      <c r="N204" s="82"/>
    </row>
    <row r="205" spans="1:14" ht="12.75" customHeight="1" thickBot="1" x14ac:dyDescent="0.25">
      <c r="A205" s="23" t="s">
        <v>38</v>
      </c>
      <c r="B205" s="12">
        <f>SUM(C205:F205)</f>
        <v>408.2</v>
      </c>
      <c r="C205" s="14">
        <f t="shared" ref="C205:E205" si="19">SUM(C190,C194,C202,C198)</f>
        <v>0</v>
      </c>
      <c r="D205" s="14">
        <f t="shared" si="19"/>
        <v>0</v>
      </c>
      <c r="E205" s="89">
        <f t="shared" si="19"/>
        <v>0</v>
      </c>
      <c r="F205" s="14">
        <f>F202+F194+F190</f>
        <v>408.2</v>
      </c>
      <c r="G205" s="53">
        <f>SUM(G190,G194,G202)</f>
        <v>0</v>
      </c>
      <c r="H205" s="242"/>
      <c r="I205" s="82">
        <f>(B205*100/B206)-100</f>
        <v>4.2656449553001323</v>
      </c>
      <c r="J205" s="250"/>
      <c r="M205" s="34"/>
      <c r="N205" s="82">
        <f t="shared" si="17"/>
        <v>4.2656449553001323</v>
      </c>
    </row>
    <row r="206" spans="1:14" ht="12.75" customHeight="1" thickBot="1" x14ac:dyDescent="0.25">
      <c r="A206" s="24" t="s">
        <v>39</v>
      </c>
      <c r="B206" s="13">
        <f>SUM(C206:F206)</f>
        <v>391.5</v>
      </c>
      <c r="C206" s="14">
        <f t="shared" ref="C206:E206" si="20">SUM(C191,C195,C203,C199)</f>
        <v>0</v>
      </c>
      <c r="D206" s="14">
        <f t="shared" si="20"/>
        <v>0</v>
      </c>
      <c r="E206" s="89">
        <f t="shared" si="20"/>
        <v>0</v>
      </c>
      <c r="F206" s="14">
        <f>SUM(F191,F195,F203,F199)</f>
        <v>391.5</v>
      </c>
      <c r="H206" s="242"/>
      <c r="I206" s="82"/>
      <c r="J206" s="250"/>
      <c r="M206" s="34"/>
      <c r="N206" s="82"/>
    </row>
    <row r="207" spans="1:14" ht="12.75" customHeight="1" thickBot="1" x14ac:dyDescent="0.25">
      <c r="A207" s="54"/>
      <c r="B207" s="50"/>
      <c r="C207" s="50"/>
      <c r="D207" s="50"/>
      <c r="E207" s="90"/>
      <c r="F207" s="50"/>
      <c r="H207" s="242"/>
      <c r="I207" s="82"/>
      <c r="J207" s="250"/>
      <c r="M207" s="34"/>
      <c r="N207" s="82"/>
    </row>
    <row r="208" spans="1:14" ht="14.25" customHeight="1" thickBot="1" x14ac:dyDescent="0.25">
      <c r="A208" s="219" t="s">
        <v>22</v>
      </c>
      <c r="B208" s="220"/>
      <c r="C208" s="220"/>
      <c r="D208" s="220"/>
      <c r="E208" s="220"/>
      <c r="F208" s="220"/>
      <c r="H208" s="242"/>
      <c r="I208" s="82"/>
      <c r="J208" s="250"/>
      <c r="M208" s="34"/>
      <c r="N208" s="82"/>
    </row>
    <row r="209" spans="1:14" ht="10.5" customHeight="1" x14ac:dyDescent="0.2">
      <c r="A209" s="163"/>
      <c r="B209" s="165" t="s">
        <v>0</v>
      </c>
      <c r="C209" s="167" t="s">
        <v>2</v>
      </c>
      <c r="D209" s="168"/>
      <c r="E209" s="168"/>
      <c r="F209" s="169"/>
      <c r="H209" s="242"/>
      <c r="I209" s="82"/>
      <c r="J209" s="250"/>
      <c r="M209" s="34"/>
      <c r="N209" s="82"/>
    </row>
    <row r="210" spans="1:14" ht="41.25" customHeight="1" thickBot="1" x14ac:dyDescent="0.25">
      <c r="A210" s="164"/>
      <c r="B210" s="166"/>
      <c r="C210" s="129" t="s">
        <v>14</v>
      </c>
      <c r="D210" s="129" t="s">
        <v>13</v>
      </c>
      <c r="E210" s="130"/>
      <c r="F210" s="9" t="s">
        <v>1</v>
      </c>
      <c r="H210" s="242"/>
      <c r="I210" s="82"/>
      <c r="J210" s="250"/>
      <c r="M210" s="34"/>
      <c r="N210" s="82"/>
    </row>
    <row r="211" spans="1:14" ht="10.5" customHeight="1" x14ac:dyDescent="0.2">
      <c r="A211" s="175" t="s">
        <v>85</v>
      </c>
      <c r="B211" s="176"/>
      <c r="C211" s="176"/>
      <c r="D211" s="176"/>
      <c r="E211" s="176"/>
      <c r="F211" s="176"/>
      <c r="H211" s="242"/>
      <c r="I211" s="82"/>
      <c r="J211" s="250"/>
      <c r="M211" s="34"/>
      <c r="N211" s="82"/>
    </row>
    <row r="212" spans="1:14" ht="10.5" customHeight="1" x14ac:dyDescent="0.2">
      <c r="A212" s="21" t="s">
        <v>38</v>
      </c>
      <c r="B212" s="10">
        <f>SUM(C212:F212)</f>
        <v>1014</v>
      </c>
      <c r="C212" s="10"/>
      <c r="D212" s="10"/>
      <c r="E212" s="76"/>
      <c r="F212" s="10">
        <v>1014</v>
      </c>
      <c r="H212" s="242"/>
      <c r="I212" s="82">
        <f>(B212*100/B213)-100</f>
        <v>27.067669172932327</v>
      </c>
      <c r="J212" s="250"/>
      <c r="M212" s="34"/>
      <c r="N212" s="82">
        <f t="shared" si="17"/>
        <v>27.067669172932327</v>
      </c>
    </row>
    <row r="213" spans="1:14" ht="10.5" customHeight="1" x14ac:dyDescent="0.2">
      <c r="A213" s="21" t="s">
        <v>39</v>
      </c>
      <c r="B213" s="10">
        <f>SUM(C213:F213)</f>
        <v>798</v>
      </c>
      <c r="C213" s="10"/>
      <c r="D213" s="10"/>
      <c r="E213" s="76"/>
      <c r="F213" s="10">
        <f>798</f>
        <v>798</v>
      </c>
      <c r="H213" s="242"/>
      <c r="I213" s="82"/>
      <c r="J213" s="250"/>
      <c r="M213" s="34"/>
      <c r="N213" s="82"/>
    </row>
    <row r="214" spans="1:14" ht="10.5" customHeight="1" thickBot="1" x14ac:dyDescent="0.25">
      <c r="A214" s="143"/>
      <c r="B214" s="144"/>
      <c r="C214" s="144"/>
      <c r="D214" s="144"/>
      <c r="E214" s="144"/>
      <c r="F214" s="144"/>
      <c r="H214" s="242"/>
      <c r="I214" s="82"/>
      <c r="J214" s="250"/>
      <c r="M214" s="34"/>
      <c r="N214" s="82"/>
    </row>
    <row r="215" spans="1:14" ht="10.5" customHeight="1" x14ac:dyDescent="0.2">
      <c r="A215" s="175" t="s">
        <v>200</v>
      </c>
      <c r="B215" s="176"/>
      <c r="C215" s="176"/>
      <c r="D215" s="176"/>
      <c r="E215" s="176"/>
      <c r="F215" s="176"/>
      <c r="H215" s="242"/>
      <c r="I215" s="82"/>
      <c r="J215" s="250"/>
      <c r="M215" s="34"/>
      <c r="N215" s="82"/>
    </row>
    <row r="216" spans="1:14" ht="10.5" customHeight="1" x14ac:dyDescent="0.2">
      <c r="A216" s="21" t="s">
        <v>38</v>
      </c>
      <c r="B216" s="10">
        <f>SUM(C216:F216)</f>
        <v>60</v>
      </c>
      <c r="C216" s="10"/>
      <c r="D216" s="10"/>
      <c r="E216" s="76"/>
      <c r="F216" s="10">
        <v>60</v>
      </c>
      <c r="H216" s="242"/>
      <c r="I216" s="82"/>
      <c r="J216" s="250"/>
      <c r="M216" s="34"/>
      <c r="N216" s="82"/>
    </row>
    <row r="217" spans="1:14" ht="10.5" customHeight="1" x14ac:dyDescent="0.2">
      <c r="A217" s="21" t="s">
        <v>39</v>
      </c>
      <c r="B217" s="10">
        <f>SUM(C217:F217)</f>
        <v>0</v>
      </c>
      <c r="C217" s="10"/>
      <c r="D217" s="10"/>
      <c r="E217" s="76"/>
      <c r="F217" s="10">
        <v>0</v>
      </c>
      <c r="H217" s="242"/>
      <c r="I217" s="82"/>
      <c r="J217" s="250"/>
      <c r="M217" s="34"/>
      <c r="N217" s="82"/>
    </row>
    <row r="218" spans="1:14" ht="10.5" customHeight="1" thickBot="1" x14ac:dyDescent="0.25">
      <c r="A218" s="143"/>
      <c r="B218" s="144"/>
      <c r="C218" s="144"/>
      <c r="D218" s="144"/>
      <c r="E218" s="144"/>
      <c r="F218" s="144"/>
      <c r="H218" s="242"/>
      <c r="I218" s="82"/>
      <c r="J218" s="250"/>
      <c r="M218" s="34"/>
      <c r="N218" s="82"/>
    </row>
    <row r="219" spans="1:14" ht="10.5" customHeight="1" x14ac:dyDescent="0.2">
      <c r="A219" s="175" t="s">
        <v>86</v>
      </c>
      <c r="B219" s="176"/>
      <c r="C219" s="176"/>
      <c r="D219" s="176"/>
      <c r="E219" s="176"/>
      <c r="F219" s="176"/>
      <c r="H219" s="242"/>
      <c r="I219" s="82"/>
      <c r="J219" s="250"/>
      <c r="M219" s="34"/>
      <c r="N219" s="82"/>
    </row>
    <row r="220" spans="1:14" ht="10.5" customHeight="1" x14ac:dyDescent="0.2">
      <c r="A220" s="74" t="s">
        <v>38</v>
      </c>
      <c r="B220" s="75">
        <f>SUM(C220:F220)</f>
        <v>2675.1</v>
      </c>
      <c r="C220" s="76">
        <v>505.1</v>
      </c>
      <c r="D220" s="76">
        <v>7.3</v>
      </c>
      <c r="E220" s="76"/>
      <c r="F220" s="76">
        <v>2162.6999999999998</v>
      </c>
      <c r="H220" s="242"/>
      <c r="I220" s="82">
        <f>(B220*100/B221)-100</f>
        <v>-8.5998359983599926</v>
      </c>
      <c r="J220" s="250"/>
      <c r="L220" s="82">
        <f>((C220)*100/(C221))-100</f>
        <v>9.8999129677980733</v>
      </c>
      <c r="M220" s="34"/>
      <c r="N220" s="82">
        <f t="shared" si="17"/>
        <v>-12.099658592098862</v>
      </c>
    </row>
    <row r="221" spans="1:14" ht="10.5" customHeight="1" x14ac:dyDescent="0.2">
      <c r="A221" s="74" t="s">
        <v>39</v>
      </c>
      <c r="B221" s="75">
        <f>SUM(C221:F221)</f>
        <v>2926.8</v>
      </c>
      <c r="C221" s="76">
        <v>459.6</v>
      </c>
      <c r="D221" s="76">
        <v>6.8</v>
      </c>
      <c r="E221" s="76"/>
      <c r="F221" s="76">
        <v>2460.4</v>
      </c>
      <c r="H221" s="242"/>
      <c r="I221" s="82"/>
      <c r="J221" s="250"/>
      <c r="M221" s="34"/>
      <c r="N221" s="82"/>
    </row>
    <row r="222" spans="1:14" ht="10.5" customHeight="1" x14ac:dyDescent="0.2">
      <c r="A222" s="197"/>
      <c r="B222" s="198"/>
      <c r="C222" s="198"/>
      <c r="D222" s="198"/>
      <c r="E222" s="198"/>
      <c r="F222" s="198"/>
      <c r="H222" s="242"/>
      <c r="I222" s="82"/>
      <c r="J222" s="250"/>
      <c r="M222" s="34"/>
      <c r="N222" s="82"/>
    </row>
    <row r="223" spans="1:14" ht="10.5" customHeight="1" x14ac:dyDescent="0.2">
      <c r="A223" s="201"/>
      <c r="B223" s="202"/>
      <c r="C223" s="202"/>
      <c r="D223" s="202"/>
      <c r="E223" s="202"/>
      <c r="F223" s="202"/>
      <c r="H223" s="242"/>
      <c r="I223" s="82"/>
      <c r="J223" s="250"/>
      <c r="M223" s="34"/>
      <c r="N223" s="82"/>
    </row>
    <row r="224" spans="1:14" ht="10.5" customHeight="1" x14ac:dyDescent="0.2">
      <c r="A224" s="136" t="s">
        <v>87</v>
      </c>
      <c r="B224" s="137"/>
      <c r="C224" s="137"/>
      <c r="D224" s="137"/>
      <c r="E224" s="137"/>
      <c r="F224" s="137"/>
      <c r="H224" s="242"/>
      <c r="I224" s="82"/>
      <c r="J224" s="250"/>
      <c r="M224" s="34"/>
      <c r="N224" s="82"/>
    </row>
    <row r="225" spans="1:16" ht="10.5" customHeight="1" x14ac:dyDescent="0.2">
      <c r="A225" s="21" t="s">
        <v>38</v>
      </c>
      <c r="B225" s="11">
        <f>SUM(C225:F225)</f>
        <v>665</v>
      </c>
      <c r="C225" s="10"/>
      <c r="D225" s="10"/>
      <c r="E225" s="76"/>
      <c r="F225" s="10">
        <v>665</v>
      </c>
      <c r="H225" s="242"/>
      <c r="I225" s="82">
        <f>(B225*100/B226)-100</f>
        <v>-14.743589743589737</v>
      </c>
      <c r="J225" s="250"/>
      <c r="M225" s="34"/>
      <c r="N225" s="82">
        <f t="shared" si="17"/>
        <v>-14.743589743589737</v>
      </c>
      <c r="P225" s="35"/>
    </row>
    <row r="226" spans="1:16" ht="10.5" customHeight="1" x14ac:dyDescent="0.2">
      <c r="A226" s="21" t="s">
        <v>39</v>
      </c>
      <c r="B226" s="11">
        <f>SUM(C226:F226)</f>
        <v>780</v>
      </c>
      <c r="C226" s="10"/>
      <c r="D226" s="10"/>
      <c r="E226" s="76"/>
      <c r="F226" s="10">
        <v>780</v>
      </c>
      <c r="H226" s="242"/>
      <c r="I226" s="82"/>
      <c r="J226" s="250"/>
      <c r="M226" s="34"/>
      <c r="N226" s="82"/>
      <c r="O226" s="111" t="s">
        <v>143</v>
      </c>
    </row>
    <row r="227" spans="1:16" ht="10.5" customHeight="1" x14ac:dyDescent="0.2">
      <c r="A227" s="139"/>
      <c r="B227" s="140"/>
      <c r="C227" s="140"/>
      <c r="D227" s="140"/>
      <c r="E227" s="140"/>
      <c r="F227" s="140"/>
      <c r="H227" s="242"/>
      <c r="I227" s="82"/>
      <c r="J227" s="250"/>
      <c r="M227" s="34"/>
      <c r="N227" s="82"/>
      <c r="O227" s="110" t="s">
        <v>144</v>
      </c>
    </row>
    <row r="228" spans="1:16" ht="10.5" customHeight="1" x14ac:dyDescent="0.2">
      <c r="A228" s="136" t="s">
        <v>88</v>
      </c>
      <c r="B228" s="137"/>
      <c r="C228" s="137"/>
      <c r="D228" s="137"/>
      <c r="E228" s="137"/>
      <c r="F228" s="137"/>
      <c r="H228" s="242"/>
      <c r="I228" s="82"/>
      <c r="J228" s="250"/>
      <c r="M228" s="34"/>
      <c r="N228" s="82"/>
    </row>
    <row r="229" spans="1:16" ht="10.5" customHeight="1" x14ac:dyDescent="0.2">
      <c r="A229" s="21" t="s">
        <v>38</v>
      </c>
      <c r="B229" s="11">
        <f>SUM(C229:F229)</f>
        <v>0</v>
      </c>
      <c r="C229" s="10"/>
      <c r="D229" s="10"/>
      <c r="E229" s="76"/>
      <c r="F229" s="10"/>
      <c r="H229" s="242"/>
      <c r="I229" s="82">
        <f>(B229*100/B230)-100</f>
        <v>-100</v>
      </c>
      <c r="J229" s="250"/>
      <c r="M229" s="34"/>
      <c r="N229" s="82"/>
    </row>
    <row r="230" spans="1:16" ht="10.5" customHeight="1" x14ac:dyDescent="0.2">
      <c r="A230" s="21" t="s">
        <v>39</v>
      </c>
      <c r="B230" s="11">
        <f>SUM(C230:F230)</f>
        <v>20</v>
      </c>
      <c r="C230" s="10"/>
      <c r="D230" s="10"/>
      <c r="E230" s="76"/>
      <c r="F230" s="10">
        <v>20</v>
      </c>
      <c r="H230" s="242"/>
      <c r="I230" s="82"/>
      <c r="J230" s="250"/>
      <c r="M230" s="34"/>
      <c r="N230" s="82"/>
    </row>
    <row r="231" spans="1:16" ht="10.5" customHeight="1" x14ac:dyDescent="0.2">
      <c r="A231" s="139"/>
      <c r="B231" s="140"/>
      <c r="C231" s="140"/>
      <c r="D231" s="140"/>
      <c r="E231" s="140"/>
      <c r="F231" s="140"/>
      <c r="H231" s="242"/>
      <c r="I231" s="82"/>
      <c r="J231" s="250"/>
      <c r="M231" s="34"/>
      <c r="N231" s="82"/>
    </row>
    <row r="232" spans="1:16" ht="10.5" customHeight="1" x14ac:dyDescent="0.2">
      <c r="A232" s="141" t="s">
        <v>136</v>
      </c>
      <c r="B232" s="142"/>
      <c r="C232" s="142"/>
      <c r="D232" s="142"/>
      <c r="E232" s="142"/>
      <c r="F232" s="142"/>
      <c r="H232" s="242"/>
      <c r="I232" s="82"/>
      <c r="J232" s="250"/>
      <c r="M232" s="34"/>
      <c r="N232" s="82"/>
    </row>
    <row r="233" spans="1:16" ht="10.5" customHeight="1" x14ac:dyDescent="0.2">
      <c r="A233" s="21" t="s">
        <v>38</v>
      </c>
      <c r="B233" s="11">
        <f>SUM(C233:F233)</f>
        <v>51.4</v>
      </c>
      <c r="C233" s="10"/>
      <c r="D233" s="10"/>
      <c r="E233" s="76"/>
      <c r="F233" s="10">
        <v>51.4</v>
      </c>
      <c r="H233" s="242"/>
      <c r="I233" s="82">
        <f>(B233*100/B234)-100</f>
        <v>-33.072916666666657</v>
      </c>
      <c r="J233" s="250"/>
      <c r="M233" s="34"/>
      <c r="N233" s="82">
        <f t="shared" si="17"/>
        <v>-33.072916666666657</v>
      </c>
    </row>
    <row r="234" spans="1:16" ht="10.5" customHeight="1" x14ac:dyDescent="0.2">
      <c r="A234" s="21" t="s">
        <v>39</v>
      </c>
      <c r="B234" s="11">
        <f>SUM(C234:F234)</f>
        <v>76.8</v>
      </c>
      <c r="C234" s="10"/>
      <c r="D234" s="10"/>
      <c r="E234" s="76"/>
      <c r="F234" s="10">
        <v>76.8</v>
      </c>
      <c r="H234" s="242"/>
      <c r="I234" s="82"/>
      <c r="J234" s="250"/>
      <c r="M234" s="34"/>
      <c r="N234" s="82"/>
    </row>
    <row r="235" spans="1:16" ht="10.5" customHeight="1" x14ac:dyDescent="0.2">
      <c r="A235" s="119"/>
      <c r="B235" s="120"/>
      <c r="C235" s="120"/>
      <c r="D235" s="120"/>
      <c r="E235" s="120"/>
      <c r="F235" s="120"/>
      <c r="H235" s="242"/>
      <c r="I235" s="82"/>
      <c r="J235" s="250"/>
      <c r="M235" s="34"/>
      <c r="N235" s="82"/>
    </row>
    <row r="236" spans="1:16" ht="23.45" customHeight="1" x14ac:dyDescent="0.2">
      <c r="A236" s="141" t="s">
        <v>192</v>
      </c>
      <c r="B236" s="142"/>
      <c r="C236" s="142"/>
      <c r="D236" s="142"/>
      <c r="E236" s="142"/>
      <c r="F236" s="142"/>
      <c r="H236" s="242"/>
      <c r="I236" s="82"/>
      <c r="J236" s="250"/>
      <c r="M236" s="34"/>
      <c r="N236" s="82"/>
    </row>
    <row r="237" spans="1:16" ht="10.5" customHeight="1" x14ac:dyDescent="0.2">
      <c r="A237" s="21" t="s">
        <v>38</v>
      </c>
      <c r="B237" s="11">
        <f>SUM(C237:F237)</f>
        <v>36.700000000000003</v>
      </c>
      <c r="C237" s="10"/>
      <c r="D237" s="10"/>
      <c r="E237" s="76"/>
      <c r="F237" s="10">
        <v>36.700000000000003</v>
      </c>
      <c r="H237" s="242"/>
      <c r="I237" s="82"/>
      <c r="J237" s="250"/>
      <c r="M237" s="34"/>
      <c r="N237" s="82"/>
    </row>
    <row r="238" spans="1:16" ht="10.5" customHeight="1" x14ac:dyDescent="0.2">
      <c r="A238" s="21" t="s">
        <v>39</v>
      </c>
      <c r="B238" s="11">
        <f>SUM(C238:F238)</f>
        <v>0</v>
      </c>
      <c r="C238" s="10"/>
      <c r="D238" s="10"/>
      <c r="E238" s="76"/>
      <c r="F238" s="10"/>
      <c r="H238" s="242"/>
      <c r="I238" s="82"/>
      <c r="J238" s="250"/>
      <c r="M238" s="34"/>
      <c r="N238" s="82"/>
    </row>
    <row r="239" spans="1:16" ht="10.5" customHeight="1" x14ac:dyDescent="0.2">
      <c r="A239" s="119"/>
      <c r="B239" s="120"/>
      <c r="C239" s="120"/>
      <c r="D239" s="120"/>
      <c r="E239" s="120"/>
      <c r="F239" s="120"/>
      <c r="H239" s="242"/>
      <c r="I239" s="82"/>
      <c r="J239" s="250"/>
      <c r="M239" s="34"/>
      <c r="N239" s="82"/>
    </row>
    <row r="240" spans="1:16" ht="10.5" customHeight="1" x14ac:dyDescent="0.2">
      <c r="A240" s="136" t="s">
        <v>201</v>
      </c>
      <c r="B240" s="137"/>
      <c r="C240" s="137"/>
      <c r="D240" s="137"/>
      <c r="E240" s="137"/>
      <c r="F240" s="137"/>
      <c r="H240" s="242"/>
      <c r="I240" s="82"/>
      <c r="J240" s="250"/>
      <c r="M240" s="34"/>
      <c r="N240" s="82"/>
      <c r="O240" s="116"/>
    </row>
    <row r="241" spans="1:18" ht="10.5" customHeight="1" x14ac:dyDescent="0.2">
      <c r="A241" s="21" t="s">
        <v>38</v>
      </c>
      <c r="B241" s="11">
        <f>SUM(C241:F241)</f>
        <v>1785.8000000000002</v>
      </c>
      <c r="C241" s="10">
        <v>1598.7</v>
      </c>
      <c r="D241" s="10">
        <v>23.2</v>
      </c>
      <c r="E241" s="76"/>
      <c r="F241" s="10">
        <v>163.9</v>
      </c>
      <c r="H241" s="242"/>
      <c r="I241" s="82">
        <f>(B241*100/B242)-100</f>
        <v>7.5394435746116102</v>
      </c>
      <c r="J241" s="250"/>
      <c r="L241" s="82">
        <f>((C241+E241)*100/(C242+E242))-100</f>
        <v>14.865641615174596</v>
      </c>
      <c r="M241" s="34"/>
      <c r="N241" s="82">
        <f t="shared" si="17"/>
        <v>-33.777777777777771</v>
      </c>
      <c r="O241" s="111" t="s">
        <v>245</v>
      </c>
    </row>
    <row r="242" spans="1:18" ht="10.5" customHeight="1" x14ac:dyDescent="0.2">
      <c r="A242" s="21" t="s">
        <v>39</v>
      </c>
      <c r="B242" s="11">
        <f>SUM(C242:F242)</f>
        <v>1660.6</v>
      </c>
      <c r="C242" s="10">
        <v>1391.8</v>
      </c>
      <c r="D242" s="10">
        <v>21.3</v>
      </c>
      <c r="E242" s="76"/>
      <c r="F242" s="10">
        <v>247.5</v>
      </c>
      <c r="H242" s="242"/>
      <c r="I242" s="82"/>
      <c r="J242" s="250"/>
      <c r="L242" s="82"/>
      <c r="M242" s="34"/>
      <c r="N242" s="82"/>
      <c r="O242" s="110" t="s">
        <v>147</v>
      </c>
    </row>
    <row r="243" spans="1:18" ht="10.5" customHeight="1" x14ac:dyDescent="0.2">
      <c r="A243" s="139"/>
      <c r="B243" s="140"/>
      <c r="C243" s="140"/>
      <c r="D243" s="140"/>
      <c r="E243" s="140"/>
      <c r="F243" s="140"/>
      <c r="H243" s="242"/>
      <c r="I243" s="82"/>
      <c r="J243" s="250"/>
      <c r="L243" s="82"/>
      <c r="M243" s="34"/>
      <c r="N243" s="82"/>
    </row>
    <row r="244" spans="1:18" ht="10.5" customHeight="1" x14ac:dyDescent="0.2">
      <c r="A244" s="136" t="s">
        <v>202</v>
      </c>
      <c r="B244" s="137"/>
      <c r="C244" s="137"/>
      <c r="D244" s="137"/>
      <c r="E244" s="137"/>
      <c r="F244" s="137"/>
      <c r="H244" s="242"/>
      <c r="I244" s="82"/>
      <c r="J244" s="250"/>
      <c r="L244" s="82"/>
      <c r="M244" s="34"/>
      <c r="N244" s="82"/>
    </row>
    <row r="245" spans="1:18" ht="10.5" customHeight="1" x14ac:dyDescent="0.2">
      <c r="A245" s="21" t="s">
        <v>38</v>
      </c>
      <c r="B245" s="11">
        <f>SUM(C245:F245)</f>
        <v>41.300000000000004</v>
      </c>
      <c r="C245" s="10">
        <v>40.700000000000003</v>
      </c>
      <c r="D245" s="10">
        <v>0.6</v>
      </c>
      <c r="E245" s="76"/>
      <c r="F245" s="10"/>
      <c r="H245" s="242"/>
      <c r="I245" s="82">
        <f>(B245*100/B246)-100</f>
        <v>3.25</v>
      </c>
      <c r="J245" s="255"/>
      <c r="K245" s="34"/>
      <c r="L245" s="82">
        <f>((C245+E245)*100/(C246+E246))-100</f>
        <v>3.2994923857868201</v>
      </c>
      <c r="M245" s="34"/>
      <c r="N245" s="82"/>
      <c r="O245" s="116" t="s">
        <v>190</v>
      </c>
      <c r="Q245" s="110"/>
      <c r="R245" s="110"/>
    </row>
    <row r="246" spans="1:18" ht="10.5" customHeight="1" x14ac:dyDescent="0.2">
      <c r="A246" s="21" t="s">
        <v>39</v>
      </c>
      <c r="B246" s="11">
        <f>SUM(C246:F246)</f>
        <v>40</v>
      </c>
      <c r="C246" s="10">
        <v>39.4</v>
      </c>
      <c r="D246" s="10">
        <v>0.6</v>
      </c>
      <c r="E246" s="76"/>
      <c r="F246" s="10"/>
      <c r="H246" s="242"/>
      <c r="I246" s="82"/>
      <c r="J246" s="250"/>
      <c r="M246" s="34"/>
      <c r="N246" s="82"/>
    </row>
    <row r="247" spans="1:18" ht="10.15" customHeight="1" x14ac:dyDescent="0.2">
      <c r="A247" s="139"/>
      <c r="B247" s="140"/>
      <c r="C247" s="140"/>
      <c r="D247" s="140"/>
      <c r="E247" s="140"/>
      <c r="F247" s="140"/>
      <c r="H247" s="242"/>
      <c r="I247" s="82"/>
      <c r="J247" s="250"/>
      <c r="M247" s="34"/>
      <c r="N247" s="82"/>
    </row>
    <row r="248" spans="1:18" ht="10.5" customHeight="1" x14ac:dyDescent="0.2">
      <c r="A248" s="136" t="s">
        <v>203</v>
      </c>
      <c r="B248" s="137"/>
      <c r="C248" s="137"/>
      <c r="D248" s="137"/>
      <c r="E248" s="137"/>
      <c r="F248" s="137"/>
      <c r="H248" s="242"/>
      <c r="I248" s="82"/>
      <c r="J248" s="250"/>
      <c r="L248" s="82"/>
      <c r="M248" s="34"/>
      <c r="N248" s="82"/>
      <c r="P248" s="110"/>
    </row>
    <row r="249" spans="1:18" ht="10.5" customHeight="1" x14ac:dyDescent="0.2">
      <c r="A249" s="21" t="s">
        <v>38</v>
      </c>
      <c r="B249" s="11">
        <f>SUM(C249:F249)</f>
        <v>343.40000000000003</v>
      </c>
      <c r="C249" s="10">
        <v>296.5</v>
      </c>
      <c r="D249" s="10">
        <v>4.3</v>
      </c>
      <c r="E249" s="76"/>
      <c r="F249" s="10">
        <v>42.6</v>
      </c>
      <c r="H249" s="242"/>
      <c r="I249" s="82">
        <f>(B249*100/B250)-100</f>
        <v>11.385014596172581</v>
      </c>
      <c r="J249" s="255"/>
      <c r="K249" s="34"/>
      <c r="L249" s="82">
        <f>((C249+E249)*100/(C250+E250))-100</f>
        <v>11.46616541353383</v>
      </c>
      <c r="M249" s="34"/>
      <c r="N249" s="82">
        <f>(F249*100/F250)-100</f>
        <v>10.9375</v>
      </c>
      <c r="O249" s="110" t="s">
        <v>145</v>
      </c>
    </row>
    <row r="250" spans="1:18" ht="14.25" customHeight="1" thickBot="1" x14ac:dyDescent="0.25">
      <c r="A250" s="21" t="s">
        <v>39</v>
      </c>
      <c r="B250" s="11">
        <f>SUM(C250:F250)</f>
        <v>308.29999999999995</v>
      </c>
      <c r="C250" s="10">
        <v>266</v>
      </c>
      <c r="D250" s="10">
        <v>3.9</v>
      </c>
      <c r="E250" s="76"/>
      <c r="F250" s="10">
        <v>38.4</v>
      </c>
      <c r="H250" s="242"/>
      <c r="I250" s="82"/>
      <c r="J250" s="250"/>
      <c r="L250" s="82"/>
      <c r="M250" s="34"/>
      <c r="N250" s="82"/>
      <c r="O250" s="110" t="s">
        <v>146</v>
      </c>
    </row>
    <row r="251" spans="1:18" ht="10.5" customHeight="1" thickBot="1" x14ac:dyDescent="0.25">
      <c r="A251" s="143"/>
      <c r="B251" s="144"/>
      <c r="C251" s="144"/>
      <c r="D251" s="144"/>
      <c r="E251" s="144"/>
      <c r="F251" s="144"/>
      <c r="G251" s="41"/>
      <c r="H251" s="246"/>
      <c r="I251" s="82"/>
      <c r="J251" s="250"/>
      <c r="L251" s="82"/>
      <c r="M251" s="34"/>
      <c r="N251" s="82"/>
    </row>
    <row r="252" spans="1:18" ht="10.5" customHeight="1" x14ac:dyDescent="0.2">
      <c r="A252" s="136" t="s">
        <v>204</v>
      </c>
      <c r="B252" s="137"/>
      <c r="C252" s="137"/>
      <c r="D252" s="137"/>
      <c r="E252" s="137"/>
      <c r="F252" s="137"/>
      <c r="G252" s="46"/>
      <c r="H252" s="242"/>
      <c r="I252" s="82"/>
      <c r="J252" s="250"/>
      <c r="L252" s="82"/>
      <c r="M252" s="34"/>
      <c r="N252" s="82"/>
    </row>
    <row r="253" spans="1:18" ht="12.75" customHeight="1" thickBot="1" x14ac:dyDescent="0.25">
      <c r="A253" s="21" t="s">
        <v>38</v>
      </c>
      <c r="B253" s="11">
        <f>SUM(C253:F253)</f>
        <v>156.79999999999998</v>
      </c>
      <c r="C253" s="10">
        <v>154.6</v>
      </c>
      <c r="D253" s="10">
        <v>2.2000000000000002</v>
      </c>
      <c r="E253" s="76"/>
      <c r="F253" s="10"/>
      <c r="G253" s="52"/>
      <c r="H253" s="242"/>
      <c r="I253" s="82">
        <f>(B253*100/B254)-100</f>
        <v>10.500352360817487</v>
      </c>
      <c r="J253" s="250"/>
      <c r="L253" s="82">
        <f>((C253+E253)*100/(C254+E254))-100</f>
        <v>10.665712240515404</v>
      </c>
      <c r="M253" s="34"/>
      <c r="N253" s="82"/>
    </row>
    <row r="254" spans="1:18" ht="10.5" customHeight="1" x14ac:dyDescent="0.2">
      <c r="A254" s="21" t="s">
        <v>39</v>
      </c>
      <c r="B254" s="11">
        <f>SUM(C254:F254)</f>
        <v>141.89999999999998</v>
      </c>
      <c r="C254" s="10">
        <v>139.69999999999999</v>
      </c>
      <c r="D254" s="10">
        <v>2</v>
      </c>
      <c r="E254" s="76"/>
      <c r="F254" s="10">
        <v>0.2</v>
      </c>
      <c r="H254" s="242"/>
      <c r="I254" s="82"/>
      <c r="J254" s="250"/>
      <c r="L254" s="82"/>
      <c r="M254" s="34"/>
      <c r="N254" s="82"/>
    </row>
    <row r="255" spans="1:18" ht="10.5" customHeight="1" x14ac:dyDescent="0.2">
      <c r="A255" s="145"/>
      <c r="B255" s="146"/>
      <c r="C255" s="146"/>
      <c r="D255" s="146"/>
      <c r="E255" s="146"/>
      <c r="F255" s="146"/>
      <c r="H255" s="242"/>
      <c r="I255" s="82"/>
      <c r="J255" s="250"/>
      <c r="L255" s="82"/>
      <c r="M255" s="34"/>
      <c r="N255" s="82"/>
    </row>
    <row r="256" spans="1:18" ht="10.5" customHeight="1" x14ac:dyDescent="0.2">
      <c r="A256" s="136" t="s">
        <v>89</v>
      </c>
      <c r="B256" s="200"/>
      <c r="C256" s="200"/>
      <c r="D256" s="200"/>
      <c r="E256" s="200"/>
      <c r="F256" s="200"/>
      <c r="H256" s="242"/>
      <c r="I256" s="82"/>
      <c r="J256" s="250"/>
      <c r="L256" s="82"/>
      <c r="M256" s="34"/>
      <c r="N256" s="82"/>
    </row>
    <row r="257" spans="1:14" ht="10.5" customHeight="1" x14ac:dyDescent="0.2">
      <c r="A257" s="21" t="s">
        <v>38</v>
      </c>
      <c r="B257" s="11">
        <f>SUM(C257:F257)</f>
        <v>1658.2</v>
      </c>
      <c r="C257" s="10"/>
      <c r="D257" s="10"/>
      <c r="E257" s="76"/>
      <c r="F257" s="76">
        <v>1658.2</v>
      </c>
      <c r="H257" s="242"/>
      <c r="I257" s="82">
        <f>(B257*100/B258)-100</f>
        <v>22.829629629629636</v>
      </c>
      <c r="J257" s="250"/>
      <c r="L257" s="82"/>
      <c r="M257" s="34"/>
      <c r="N257" s="82">
        <f t="shared" ref="N257:N311" si="21">(F257*100/F258)-100</f>
        <v>22.829629629629636</v>
      </c>
    </row>
    <row r="258" spans="1:14" ht="10.5" customHeight="1" x14ac:dyDescent="0.2">
      <c r="A258" s="21" t="s">
        <v>39</v>
      </c>
      <c r="B258" s="11">
        <f>SUM(C258:F258)</f>
        <v>1350</v>
      </c>
      <c r="C258" s="10"/>
      <c r="D258" s="10"/>
      <c r="E258" s="76"/>
      <c r="F258" s="10">
        <v>1350</v>
      </c>
      <c r="H258" s="242"/>
      <c r="I258" s="82"/>
      <c r="J258" s="250"/>
      <c r="L258" s="82"/>
      <c r="M258" s="34"/>
      <c r="N258" s="82"/>
    </row>
    <row r="259" spans="1:14" ht="10.5" customHeight="1" x14ac:dyDescent="0.2">
      <c r="A259" s="144"/>
      <c r="B259" s="144"/>
      <c r="C259" s="144"/>
      <c r="D259" s="144"/>
      <c r="E259" s="144"/>
      <c r="F259" s="144"/>
      <c r="H259" s="242"/>
      <c r="I259" s="82"/>
      <c r="J259" s="250"/>
      <c r="L259" s="82"/>
      <c r="M259" s="34"/>
      <c r="N259" s="82"/>
    </row>
    <row r="260" spans="1:14" ht="10.5" customHeight="1" x14ac:dyDescent="0.2">
      <c r="A260" s="136" t="s">
        <v>96</v>
      </c>
      <c r="B260" s="137"/>
      <c r="C260" s="137"/>
      <c r="D260" s="137"/>
      <c r="E260" s="137"/>
      <c r="F260" s="205"/>
      <c r="H260" s="242"/>
      <c r="I260" s="82"/>
      <c r="J260" s="250"/>
      <c r="L260" s="82"/>
      <c r="M260" s="34"/>
      <c r="N260" s="82"/>
    </row>
    <row r="261" spans="1:14" ht="10.5" customHeight="1" x14ac:dyDescent="0.2">
      <c r="A261" s="21" t="s">
        <v>38</v>
      </c>
      <c r="B261" s="11">
        <f>SUM(C261:F261)</f>
        <v>187.5</v>
      </c>
      <c r="C261" s="10"/>
      <c r="D261" s="10"/>
      <c r="E261" s="76"/>
      <c r="F261" s="10">
        <v>187.5</v>
      </c>
      <c r="H261" s="242"/>
      <c r="I261" s="82">
        <f>(B261*100/B262)-100</f>
        <v>19.274809160305352</v>
      </c>
      <c r="J261" s="250"/>
      <c r="L261" s="82"/>
      <c r="M261" s="34"/>
      <c r="N261" s="82">
        <f t="shared" si="21"/>
        <v>19.274809160305352</v>
      </c>
    </row>
    <row r="262" spans="1:14" ht="10.5" customHeight="1" x14ac:dyDescent="0.2">
      <c r="A262" s="21" t="s">
        <v>39</v>
      </c>
      <c r="B262" s="11">
        <f>SUM(C262:F262)</f>
        <v>157.19999999999999</v>
      </c>
      <c r="C262" s="10"/>
      <c r="D262" s="10"/>
      <c r="E262" s="76"/>
      <c r="F262" s="10">
        <v>157.19999999999999</v>
      </c>
      <c r="H262" s="242"/>
      <c r="I262" s="82"/>
      <c r="J262" s="250"/>
      <c r="L262" s="82"/>
      <c r="M262" s="34"/>
      <c r="N262" s="82"/>
    </row>
    <row r="263" spans="1:14" ht="10.5" customHeight="1" x14ac:dyDescent="0.2">
      <c r="A263" s="143"/>
      <c r="B263" s="144"/>
      <c r="C263" s="144"/>
      <c r="D263" s="144"/>
      <c r="E263" s="144"/>
      <c r="F263" s="144"/>
      <c r="H263" s="242"/>
      <c r="I263" s="82"/>
      <c r="J263" s="250"/>
      <c r="L263" s="82"/>
      <c r="M263" s="34"/>
      <c r="N263" s="82"/>
    </row>
    <row r="264" spans="1:14" ht="10.5" customHeight="1" x14ac:dyDescent="0.2">
      <c r="A264" s="158" t="s">
        <v>90</v>
      </c>
      <c r="B264" s="159"/>
      <c r="C264" s="159"/>
      <c r="D264" s="159"/>
      <c r="E264" s="159"/>
      <c r="F264" s="159"/>
      <c r="H264" s="242"/>
      <c r="I264" s="82"/>
      <c r="J264" s="250"/>
      <c r="L264" s="82"/>
      <c r="M264" s="34"/>
      <c r="N264" s="82"/>
    </row>
    <row r="265" spans="1:14" ht="10.5" customHeight="1" x14ac:dyDescent="0.2">
      <c r="A265" s="21" t="s">
        <v>38</v>
      </c>
      <c r="B265" s="11">
        <f>SUM(C265:F265)</f>
        <v>39.200000000000003</v>
      </c>
      <c r="C265" s="10">
        <v>35.700000000000003</v>
      </c>
      <c r="D265" s="10">
        <v>0.5</v>
      </c>
      <c r="E265" s="76"/>
      <c r="F265" s="10">
        <v>3</v>
      </c>
      <c r="H265" s="242"/>
      <c r="I265" s="82">
        <f>(B265*100/B266)-100</f>
        <v>0</v>
      </c>
      <c r="J265" s="250"/>
      <c r="L265" s="82">
        <f>((C265)*100/(C266))-100</f>
        <v>0</v>
      </c>
      <c r="M265" s="34"/>
      <c r="N265" s="82">
        <f t="shared" si="21"/>
        <v>0</v>
      </c>
    </row>
    <row r="266" spans="1:14" ht="12" customHeight="1" x14ac:dyDescent="0.2">
      <c r="A266" s="21" t="s">
        <v>39</v>
      </c>
      <c r="B266" s="11">
        <f>SUM(C266:F266)</f>
        <v>39.200000000000003</v>
      </c>
      <c r="C266" s="10">
        <v>35.700000000000003</v>
      </c>
      <c r="D266" s="10">
        <v>0.5</v>
      </c>
      <c r="E266" s="76"/>
      <c r="F266" s="10">
        <v>3</v>
      </c>
      <c r="H266" s="242"/>
      <c r="I266" s="82"/>
      <c r="J266" s="250"/>
      <c r="M266" s="34"/>
      <c r="N266" s="82"/>
    </row>
    <row r="267" spans="1:14" ht="10.5" customHeight="1" x14ac:dyDescent="0.2">
      <c r="A267" s="144"/>
      <c r="B267" s="144"/>
      <c r="C267" s="144"/>
      <c r="D267" s="144"/>
      <c r="E267" s="144"/>
      <c r="F267" s="144"/>
      <c r="H267" s="242"/>
      <c r="I267" s="82"/>
      <c r="J267" s="250"/>
      <c r="M267" s="34"/>
      <c r="N267" s="82"/>
    </row>
    <row r="268" spans="1:14" ht="10.5" customHeight="1" x14ac:dyDescent="0.2">
      <c r="A268" s="158" t="s">
        <v>97</v>
      </c>
      <c r="B268" s="159"/>
      <c r="C268" s="159"/>
      <c r="D268" s="159"/>
      <c r="E268" s="159"/>
      <c r="F268" s="159"/>
      <c r="H268" s="242"/>
      <c r="I268" s="82"/>
      <c r="J268" s="250"/>
      <c r="M268" s="34"/>
      <c r="N268" s="82"/>
    </row>
    <row r="269" spans="1:14" ht="10.5" customHeight="1" x14ac:dyDescent="0.2">
      <c r="A269" s="26" t="s">
        <v>38</v>
      </c>
      <c r="B269" s="11">
        <f>SUM(C269:F269)</f>
        <v>50</v>
      </c>
      <c r="C269" s="10"/>
      <c r="D269" s="10"/>
      <c r="E269" s="76"/>
      <c r="F269" s="10">
        <v>50</v>
      </c>
      <c r="H269" s="242"/>
      <c r="I269" s="82"/>
      <c r="J269" s="250"/>
      <c r="M269" s="34"/>
      <c r="N269" s="82"/>
    </row>
    <row r="270" spans="1:14" ht="10.5" customHeight="1" x14ac:dyDescent="0.2">
      <c r="A270" s="26" t="s">
        <v>39</v>
      </c>
      <c r="B270" s="11">
        <f>SUM(C270:F270)</f>
        <v>0</v>
      </c>
      <c r="C270" s="10"/>
      <c r="D270" s="10"/>
      <c r="E270" s="76"/>
      <c r="F270" s="10"/>
      <c r="H270" s="242"/>
      <c r="I270" s="82"/>
      <c r="J270" s="250"/>
      <c r="M270" s="34"/>
      <c r="N270" s="82"/>
    </row>
    <row r="271" spans="1:14" ht="10.5" customHeight="1" x14ac:dyDescent="0.2">
      <c r="A271" s="144"/>
      <c r="B271" s="144"/>
      <c r="C271" s="144"/>
      <c r="D271" s="144"/>
      <c r="E271" s="144"/>
      <c r="F271" s="144"/>
      <c r="H271" s="242"/>
      <c r="I271" s="82"/>
      <c r="J271" s="250"/>
      <c r="M271" s="34"/>
      <c r="N271" s="82"/>
    </row>
    <row r="272" spans="1:14" ht="12.6" customHeight="1" x14ac:dyDescent="0.2">
      <c r="A272" s="158" t="s">
        <v>91</v>
      </c>
      <c r="B272" s="159"/>
      <c r="C272" s="159"/>
      <c r="D272" s="159"/>
      <c r="E272" s="159"/>
      <c r="F272" s="159"/>
      <c r="H272" s="242"/>
      <c r="I272" s="82"/>
      <c r="J272" s="250"/>
      <c r="M272" s="34"/>
      <c r="N272" s="82"/>
    </row>
    <row r="273" spans="1:14" ht="10.5" customHeight="1" x14ac:dyDescent="0.2">
      <c r="A273" s="26" t="s">
        <v>38</v>
      </c>
      <c r="B273" s="11">
        <f>SUM(C273:F273)</f>
        <v>166.1</v>
      </c>
      <c r="C273" s="10"/>
      <c r="D273" s="10"/>
      <c r="E273" s="76"/>
      <c r="F273" s="10">
        <v>166.1</v>
      </c>
      <c r="H273" s="242"/>
      <c r="I273" s="82">
        <f>(B273*100/B274)-100</f>
        <v>-53.861111111111114</v>
      </c>
      <c r="J273" s="250"/>
      <c r="M273" s="34"/>
      <c r="N273" s="82">
        <f t="shared" si="21"/>
        <v>-53.861111111111114</v>
      </c>
    </row>
    <row r="274" spans="1:14" ht="10.5" customHeight="1" x14ac:dyDescent="0.2">
      <c r="A274" s="26" t="s">
        <v>39</v>
      </c>
      <c r="B274" s="11">
        <f>SUM(C274:F274)</f>
        <v>360</v>
      </c>
      <c r="C274" s="10"/>
      <c r="D274" s="10"/>
      <c r="E274" s="76"/>
      <c r="F274" s="10">
        <v>360</v>
      </c>
      <c r="H274" s="242"/>
      <c r="I274" s="82"/>
      <c r="J274" s="250"/>
      <c r="M274" s="34"/>
      <c r="N274" s="82"/>
    </row>
    <row r="275" spans="1:14" ht="10.5" customHeight="1" x14ac:dyDescent="0.2">
      <c r="A275" s="143"/>
      <c r="B275" s="144"/>
      <c r="C275" s="144"/>
      <c r="D275" s="144"/>
      <c r="E275" s="144"/>
      <c r="F275" s="208"/>
      <c r="H275" s="242"/>
      <c r="I275" s="82"/>
      <c r="J275" s="250"/>
      <c r="M275" s="34"/>
      <c r="N275" s="82"/>
    </row>
    <row r="276" spans="1:14" ht="12.6" customHeight="1" x14ac:dyDescent="0.2">
      <c r="A276" s="158" t="s">
        <v>42</v>
      </c>
      <c r="B276" s="159"/>
      <c r="C276" s="159"/>
      <c r="D276" s="159"/>
      <c r="E276" s="159"/>
      <c r="F276" s="159"/>
      <c r="H276" s="242"/>
      <c r="I276" s="82"/>
      <c r="J276" s="250"/>
      <c r="M276" s="34"/>
      <c r="N276" s="82"/>
    </row>
    <row r="277" spans="1:14" ht="10.5" customHeight="1" x14ac:dyDescent="0.2">
      <c r="A277" s="74" t="s">
        <v>38</v>
      </c>
      <c r="B277" s="75">
        <f>SUM(C277:F277)</f>
        <v>165.2</v>
      </c>
      <c r="C277" s="76"/>
      <c r="D277" s="76"/>
      <c r="E277" s="76"/>
      <c r="F277" s="76">
        <v>165.2</v>
      </c>
      <c r="H277" s="242"/>
      <c r="I277" s="82"/>
      <c r="J277" s="250"/>
      <c r="M277" s="34"/>
      <c r="N277" s="82"/>
    </row>
    <row r="278" spans="1:14" ht="10.5" customHeight="1" x14ac:dyDescent="0.2">
      <c r="A278" s="74" t="s">
        <v>39</v>
      </c>
      <c r="B278" s="75">
        <f>SUM(C278:F278)</f>
        <v>130.6</v>
      </c>
      <c r="C278" s="77"/>
      <c r="D278" s="77"/>
      <c r="E278" s="76"/>
      <c r="F278" s="76">
        <v>130.6</v>
      </c>
      <c r="H278" s="242"/>
      <c r="I278" s="82"/>
      <c r="J278" s="250"/>
      <c r="M278" s="34"/>
      <c r="N278" s="82"/>
    </row>
    <row r="279" spans="1:14" ht="10.5" customHeight="1" x14ac:dyDescent="0.2">
      <c r="A279" s="143"/>
      <c r="B279" s="144"/>
      <c r="C279" s="144"/>
      <c r="D279" s="144"/>
      <c r="E279" s="144"/>
      <c r="F279" s="208"/>
      <c r="H279" s="242"/>
      <c r="I279" s="82"/>
      <c r="J279" s="250"/>
      <c r="M279" s="34"/>
      <c r="N279" s="82"/>
    </row>
    <row r="280" spans="1:14" ht="24.6" customHeight="1" x14ac:dyDescent="0.2">
      <c r="A280" s="160" t="s">
        <v>193</v>
      </c>
      <c r="B280" s="161"/>
      <c r="C280" s="161"/>
      <c r="D280" s="161"/>
      <c r="E280" s="161"/>
      <c r="F280" s="161"/>
      <c r="H280" s="242"/>
      <c r="I280" s="82"/>
      <c r="J280" s="250"/>
      <c r="M280" s="34"/>
      <c r="N280" s="82"/>
    </row>
    <row r="281" spans="1:14" ht="10.5" customHeight="1" x14ac:dyDescent="0.2">
      <c r="A281" s="74" t="s">
        <v>38</v>
      </c>
      <c r="B281" s="75">
        <f>SUM(C281:F281)</f>
        <v>87</v>
      </c>
      <c r="C281" s="76"/>
      <c r="D281" s="76"/>
      <c r="E281" s="76"/>
      <c r="F281" s="76">
        <v>87</v>
      </c>
      <c r="H281" s="242"/>
      <c r="I281" s="82"/>
      <c r="J281" s="250"/>
      <c r="M281" s="34"/>
      <c r="N281" s="82"/>
    </row>
    <row r="282" spans="1:14" ht="10.5" customHeight="1" x14ac:dyDescent="0.2">
      <c r="A282" s="74" t="s">
        <v>39</v>
      </c>
      <c r="B282" s="75">
        <f>SUM(C282:F282)</f>
        <v>0</v>
      </c>
      <c r="C282" s="77"/>
      <c r="D282" s="77"/>
      <c r="E282" s="76"/>
      <c r="F282" s="77"/>
      <c r="H282" s="242"/>
      <c r="I282" s="82"/>
      <c r="J282" s="250"/>
      <c r="M282" s="34"/>
      <c r="N282" s="82"/>
    </row>
    <row r="283" spans="1:14" ht="10.5" customHeight="1" x14ac:dyDescent="0.2">
      <c r="A283" s="143"/>
      <c r="B283" s="144"/>
      <c r="C283" s="144"/>
      <c r="D283" s="144"/>
      <c r="E283" s="144"/>
      <c r="F283" s="144"/>
      <c r="H283" s="242"/>
      <c r="I283" s="82"/>
      <c r="J283" s="250"/>
      <c r="M283" s="34"/>
      <c r="N283" s="82"/>
    </row>
    <row r="284" spans="1:14" ht="15" customHeight="1" x14ac:dyDescent="0.2">
      <c r="A284" s="158" t="s">
        <v>92</v>
      </c>
      <c r="B284" s="159"/>
      <c r="C284" s="159"/>
      <c r="D284" s="159"/>
      <c r="E284" s="159"/>
      <c r="F284" s="159"/>
      <c r="H284" s="242"/>
      <c r="I284" s="82"/>
      <c r="J284" s="250"/>
      <c r="M284" s="34"/>
      <c r="N284" s="82"/>
    </row>
    <row r="285" spans="1:14" ht="12" customHeight="1" thickBot="1" x14ac:dyDescent="0.25">
      <c r="A285" s="26" t="s">
        <v>38</v>
      </c>
      <c r="B285" s="11">
        <f>SUM(C285:F285)</f>
        <v>735</v>
      </c>
      <c r="C285" s="10"/>
      <c r="D285" s="10"/>
      <c r="E285" s="76"/>
      <c r="F285" s="10">
        <v>735</v>
      </c>
      <c r="H285" s="242"/>
      <c r="I285" s="82">
        <f>(B285*100/B286)-100</f>
        <v>3400</v>
      </c>
      <c r="J285" s="250"/>
      <c r="M285" s="34"/>
      <c r="N285" s="82">
        <f t="shared" si="21"/>
        <v>3400</v>
      </c>
    </row>
    <row r="286" spans="1:14" ht="10.5" customHeight="1" thickBot="1" x14ac:dyDescent="0.25">
      <c r="A286" s="26" t="s">
        <v>39</v>
      </c>
      <c r="B286" s="11">
        <f>SUM(C286:F286)</f>
        <v>21</v>
      </c>
      <c r="C286" s="10"/>
      <c r="D286" s="10"/>
      <c r="E286" s="76"/>
      <c r="F286" s="10">
        <v>21</v>
      </c>
      <c r="G286" s="121"/>
      <c r="H286" s="246"/>
      <c r="I286" s="82"/>
      <c r="J286" s="250"/>
      <c r="M286" s="34"/>
      <c r="N286" s="82"/>
    </row>
    <row r="287" spans="1:14" ht="10.5" customHeight="1" x14ac:dyDescent="0.2">
      <c r="A287" s="143"/>
      <c r="B287" s="144"/>
      <c r="C287" s="144"/>
      <c r="D287" s="144"/>
      <c r="E287" s="144"/>
      <c r="F287" s="144"/>
      <c r="G287" s="55"/>
      <c r="H287" s="246"/>
      <c r="I287" s="82"/>
      <c r="J287" s="250"/>
      <c r="M287" s="34"/>
      <c r="N287" s="82"/>
    </row>
    <row r="288" spans="1:14" ht="12.75" customHeight="1" thickBot="1" x14ac:dyDescent="0.25">
      <c r="A288" s="158" t="s">
        <v>93</v>
      </c>
      <c r="B288" s="159"/>
      <c r="C288" s="159"/>
      <c r="D288" s="159"/>
      <c r="E288" s="159"/>
      <c r="F288" s="159"/>
      <c r="G288" s="49" t="e">
        <f>SUM(G208,G212,G220,G229,#REF!,G241,G245,#REF!,G253,G249,G237,G257,#REF!,G261,G269,G280,G285)</f>
        <v>#REF!</v>
      </c>
      <c r="H288" s="246"/>
      <c r="I288" s="82"/>
      <c r="J288" s="250"/>
      <c r="M288" s="34"/>
      <c r="N288" s="82"/>
    </row>
    <row r="289" spans="1:14" ht="10.5" customHeight="1" x14ac:dyDescent="0.2">
      <c r="A289" s="26" t="s">
        <v>38</v>
      </c>
      <c r="B289" s="11">
        <f>SUM(C289:F289)</f>
        <v>18</v>
      </c>
      <c r="C289" s="10"/>
      <c r="D289" s="10"/>
      <c r="E289" s="76"/>
      <c r="F289" s="10">
        <v>18</v>
      </c>
      <c r="G289" s="57"/>
      <c r="H289" s="246"/>
      <c r="I289" s="82">
        <f>(B289*100/B290)-100</f>
        <v>-67.27272727272728</v>
      </c>
      <c r="J289" s="250"/>
      <c r="M289" s="34"/>
      <c r="N289" s="82">
        <f t="shared" si="21"/>
        <v>-67.27272727272728</v>
      </c>
    </row>
    <row r="290" spans="1:14" ht="10.5" customHeight="1" x14ac:dyDescent="0.2">
      <c r="A290" s="26" t="s">
        <v>39</v>
      </c>
      <c r="B290" s="11">
        <f>SUM(C290:F290)</f>
        <v>55</v>
      </c>
      <c r="C290" s="10"/>
      <c r="D290" s="10"/>
      <c r="E290" s="76"/>
      <c r="F290" s="10">
        <v>55</v>
      </c>
      <c r="G290" s="58" t="e">
        <f>SUM(#REF!,G211,G219,G224,G228,#REF!,G240,G244,G252,G248,G236,G256,G260,G268,#REF!,G283,G287)</f>
        <v>#REF!</v>
      </c>
      <c r="H290" s="247"/>
      <c r="I290" s="82"/>
      <c r="J290" s="250"/>
      <c r="M290" s="34"/>
      <c r="N290" s="82"/>
    </row>
    <row r="291" spans="1:14" ht="12.75" customHeight="1" x14ac:dyDescent="0.2">
      <c r="A291" s="143"/>
      <c r="B291" s="144"/>
      <c r="C291" s="144"/>
      <c r="D291" s="144"/>
      <c r="E291" s="144"/>
      <c r="F291" s="144"/>
      <c r="H291" s="242"/>
      <c r="I291" s="82"/>
      <c r="J291" s="250"/>
      <c r="M291" s="34"/>
      <c r="N291" s="82"/>
    </row>
    <row r="292" spans="1:14" ht="10.5" customHeight="1" x14ac:dyDescent="0.2">
      <c r="A292" s="158" t="s">
        <v>94</v>
      </c>
      <c r="B292" s="159"/>
      <c r="C292" s="159"/>
      <c r="D292" s="159"/>
      <c r="E292" s="159"/>
      <c r="F292" s="159"/>
      <c r="H292" s="242"/>
      <c r="I292" s="82"/>
      <c r="J292" s="250"/>
      <c r="M292" s="34"/>
      <c r="N292" s="82"/>
    </row>
    <row r="293" spans="1:14" ht="10.5" customHeight="1" thickBot="1" x14ac:dyDescent="0.25">
      <c r="A293" s="26" t="s">
        <v>38</v>
      </c>
      <c r="B293" s="11">
        <f>SUM(C293:F293)</f>
        <v>7</v>
      </c>
      <c r="C293" s="10"/>
      <c r="D293" s="10"/>
      <c r="E293" s="76"/>
      <c r="F293" s="10">
        <v>7</v>
      </c>
      <c r="H293" s="242"/>
      <c r="I293" s="82">
        <f>(B293*100/B294)-100</f>
        <v>75</v>
      </c>
      <c r="J293" s="242"/>
      <c r="M293" s="34"/>
      <c r="N293" s="82">
        <f t="shared" si="21"/>
        <v>75</v>
      </c>
    </row>
    <row r="294" spans="1:14" ht="14.25" customHeight="1" thickBot="1" x14ac:dyDescent="0.25">
      <c r="A294" s="26" t="s">
        <v>39</v>
      </c>
      <c r="B294" s="11">
        <f>SUM(C294:F294)</f>
        <v>4</v>
      </c>
      <c r="C294" s="10"/>
      <c r="D294" s="10"/>
      <c r="E294" s="76"/>
      <c r="F294" s="10">
        <v>4</v>
      </c>
      <c r="G294" s="59"/>
      <c r="H294" s="242"/>
      <c r="I294" s="82"/>
      <c r="J294" s="250"/>
      <c r="L294" s="82"/>
      <c r="M294" s="34"/>
      <c r="N294" s="82"/>
    </row>
    <row r="295" spans="1:14" ht="12.75" customHeight="1" x14ac:dyDescent="0.2">
      <c r="A295" s="143"/>
      <c r="B295" s="144"/>
      <c r="C295" s="144"/>
      <c r="D295" s="144"/>
      <c r="E295" s="144"/>
      <c r="F295" s="208"/>
      <c r="H295" s="242"/>
      <c r="I295" s="82"/>
      <c r="J295" s="250"/>
      <c r="M295" s="34"/>
      <c r="N295" s="82"/>
    </row>
    <row r="296" spans="1:14" ht="10.5" customHeight="1" x14ac:dyDescent="0.2">
      <c r="A296" s="160" t="s">
        <v>95</v>
      </c>
      <c r="B296" s="161"/>
      <c r="C296" s="161"/>
      <c r="D296" s="161"/>
      <c r="E296" s="161"/>
      <c r="F296" s="161"/>
      <c r="H296" s="242"/>
      <c r="I296" s="82"/>
      <c r="J296" s="250"/>
      <c r="M296" s="34"/>
      <c r="N296" s="82"/>
    </row>
    <row r="297" spans="1:14" ht="10.5" customHeight="1" thickBot="1" x14ac:dyDescent="0.25">
      <c r="A297" s="26" t="s">
        <v>38</v>
      </c>
      <c r="B297" s="11">
        <f>SUM(C297:F297)</f>
        <v>20</v>
      </c>
      <c r="C297" s="10"/>
      <c r="D297" s="10"/>
      <c r="E297" s="76"/>
      <c r="F297" s="10">
        <v>20</v>
      </c>
      <c r="H297" s="242"/>
      <c r="I297" s="82">
        <f>(B297*100/B298)-100</f>
        <v>-50</v>
      </c>
      <c r="J297" s="242"/>
      <c r="M297" s="34"/>
      <c r="N297" s="82">
        <f t="shared" si="21"/>
        <v>-50</v>
      </c>
    </row>
    <row r="298" spans="1:14" ht="14.25" customHeight="1" thickBot="1" x14ac:dyDescent="0.25">
      <c r="A298" s="26" t="s">
        <v>39</v>
      </c>
      <c r="B298" s="11">
        <f>SUM(C298:F298)</f>
        <v>40</v>
      </c>
      <c r="C298" s="10"/>
      <c r="D298" s="10"/>
      <c r="E298" s="76"/>
      <c r="F298" s="10">
        <v>40</v>
      </c>
      <c r="G298" s="59"/>
      <c r="H298" s="242"/>
      <c r="I298" s="82"/>
      <c r="J298" s="250"/>
      <c r="M298" s="34"/>
      <c r="N298" s="82"/>
    </row>
    <row r="299" spans="1:14" ht="12.75" customHeight="1" x14ac:dyDescent="0.2">
      <c r="A299" s="143"/>
      <c r="B299" s="144"/>
      <c r="C299" s="144"/>
      <c r="D299" s="144"/>
      <c r="E299" s="144"/>
      <c r="F299" s="208"/>
      <c r="G299" s="60"/>
      <c r="H299" s="242"/>
      <c r="I299" s="82"/>
      <c r="J299" s="250"/>
      <c r="M299" s="34"/>
      <c r="N299" s="82"/>
    </row>
    <row r="300" spans="1:14" ht="12" customHeight="1" x14ac:dyDescent="0.2">
      <c r="A300" s="160" t="s">
        <v>194</v>
      </c>
      <c r="B300" s="161"/>
      <c r="C300" s="161"/>
      <c r="D300" s="161"/>
      <c r="E300" s="161"/>
      <c r="F300" s="161"/>
      <c r="G300" s="51"/>
      <c r="H300" s="242"/>
      <c r="I300" s="82"/>
      <c r="J300" s="250"/>
      <c r="M300" s="34"/>
      <c r="N300" s="82"/>
    </row>
    <row r="301" spans="1:14" ht="13.15" customHeight="1" x14ac:dyDescent="0.2">
      <c r="A301" s="26" t="s">
        <v>38</v>
      </c>
      <c r="B301" s="11">
        <v>0</v>
      </c>
      <c r="C301" s="10"/>
      <c r="D301" s="10"/>
      <c r="E301" s="76"/>
      <c r="F301" s="10">
        <v>0</v>
      </c>
      <c r="G301" s="61"/>
      <c r="H301" s="242"/>
      <c r="I301" s="82">
        <f>(B301*100/B302)-100</f>
        <v>-100</v>
      </c>
      <c r="J301" s="250"/>
      <c r="M301" s="34"/>
      <c r="N301" s="82"/>
    </row>
    <row r="302" spans="1:14" ht="14.25" customHeight="1" thickBot="1" x14ac:dyDescent="0.25">
      <c r="A302" s="26" t="s">
        <v>39</v>
      </c>
      <c r="B302" s="11">
        <v>1</v>
      </c>
      <c r="C302" s="10"/>
      <c r="D302" s="10"/>
      <c r="E302" s="76"/>
      <c r="F302" s="10">
        <v>1</v>
      </c>
      <c r="G302" s="52"/>
      <c r="H302" s="242"/>
      <c r="I302" s="82"/>
      <c r="J302" s="250"/>
      <c r="M302" s="34"/>
      <c r="N302" s="82"/>
    </row>
    <row r="303" spans="1:14" ht="10.5" customHeight="1" thickBot="1" x14ac:dyDescent="0.25">
      <c r="A303" s="225" t="s">
        <v>21</v>
      </c>
      <c r="B303" s="226"/>
      <c r="C303" s="226"/>
      <c r="D303" s="226"/>
      <c r="E303" s="226"/>
      <c r="F303" s="227"/>
      <c r="H303" s="242"/>
      <c r="I303" s="82"/>
      <c r="J303" s="250"/>
      <c r="M303" s="34"/>
      <c r="N303" s="82"/>
    </row>
    <row r="304" spans="1:14" ht="20.25" customHeight="1" x14ac:dyDescent="0.2">
      <c r="A304" s="22" t="s">
        <v>38</v>
      </c>
      <c r="B304" s="16">
        <f>SUM(C304:F304)</f>
        <v>9962.7000000000007</v>
      </c>
      <c r="C304" s="11">
        <f t="shared" ref="C304:E304" si="22">SUM(C212,C220,C225,C229,C233,C241,C249,C253,C261,C257,C245,C265,C273,C285,C289,C293,C297,C269,C301,C281,C277,C216,C237,)</f>
        <v>2631.2999999999997</v>
      </c>
      <c r="D304" s="11">
        <f t="shared" si="22"/>
        <v>38.1</v>
      </c>
      <c r="E304" s="11">
        <f t="shared" si="22"/>
        <v>0</v>
      </c>
      <c r="F304" s="11">
        <f>SUM(F212,F220,F225,F229,F233,F241,F249,F253,F261,F257,F245,F265,F273,F285,F289,F293,F297,F269,F301,F281,F277,F216,F237,)</f>
        <v>7293.3</v>
      </c>
      <c r="H304" s="242"/>
      <c r="I304" s="82">
        <f>(B304*100/(B305))-100</f>
        <v>11.809795295385186</v>
      </c>
      <c r="J304" s="250"/>
      <c r="L304" s="82">
        <f>((C304+E304)*100/(C305+E305))-100</f>
        <v>12.824800617442762</v>
      </c>
      <c r="M304" s="34"/>
      <c r="N304" s="82">
        <f t="shared" si="21"/>
        <v>11.465513288808069</v>
      </c>
    </row>
    <row r="305" spans="1:21" ht="23.25" customHeight="1" x14ac:dyDescent="0.2">
      <c r="A305" s="21" t="s">
        <v>39</v>
      </c>
      <c r="B305" s="11">
        <f>SUM(C305:F305)</f>
        <v>8910.4</v>
      </c>
      <c r="C305" s="11">
        <f t="shared" ref="C305:E305" si="23">SUM(C213,C221,C226,C230,C234,C242,C250,C254,C262,C258,C246,C266,C274,C286,C290,C294,C298,C270,C302,C282,C278,C217,C238,)</f>
        <v>2332.1999999999998</v>
      </c>
      <c r="D305" s="11">
        <f t="shared" si="23"/>
        <v>35.1</v>
      </c>
      <c r="E305" s="11">
        <f t="shared" si="23"/>
        <v>0</v>
      </c>
      <c r="F305" s="11">
        <f>SUM(F213,F221,F226,F230,F234,F242,F250,F254,F262,F258,F246,F266,F274,F286,F290,F294,F298,F270,F302,F282,F278,F217,F238,)</f>
        <v>6543.0999999999995</v>
      </c>
      <c r="H305" s="242"/>
      <c r="I305" s="82"/>
      <c r="J305" s="250"/>
      <c r="M305" s="34"/>
      <c r="N305" s="82"/>
    </row>
    <row r="306" spans="1:21" ht="10.5" customHeight="1" thickBot="1" x14ac:dyDescent="0.25">
      <c r="A306" s="125"/>
      <c r="B306" s="50"/>
      <c r="C306" s="50"/>
      <c r="D306" s="50"/>
      <c r="E306" s="90"/>
      <c r="F306" s="50"/>
      <c r="H306" s="242"/>
      <c r="I306" s="82"/>
      <c r="J306" s="250"/>
      <c r="M306" s="34"/>
      <c r="N306" s="82"/>
    </row>
    <row r="307" spans="1:21" ht="15" customHeight="1" thickBot="1" x14ac:dyDescent="0.25">
      <c r="A307" s="219" t="s">
        <v>35</v>
      </c>
      <c r="B307" s="220"/>
      <c r="C307" s="220"/>
      <c r="D307" s="220"/>
      <c r="E307" s="220"/>
      <c r="F307" s="224"/>
      <c r="G307" s="62"/>
      <c r="H307" s="242"/>
      <c r="I307" s="82"/>
      <c r="J307" s="250"/>
      <c r="M307" s="34"/>
      <c r="N307" s="82"/>
    </row>
    <row r="308" spans="1:21" ht="10.5" customHeight="1" x14ac:dyDescent="0.2">
      <c r="A308" s="163"/>
      <c r="B308" s="165" t="s">
        <v>0</v>
      </c>
      <c r="C308" s="167" t="s">
        <v>2</v>
      </c>
      <c r="D308" s="168"/>
      <c r="E308" s="168"/>
      <c r="F308" s="169"/>
      <c r="G308" s="42"/>
      <c r="H308" s="242"/>
      <c r="I308" s="82"/>
      <c r="J308" s="250"/>
      <c r="M308" s="34"/>
      <c r="N308" s="82"/>
    </row>
    <row r="309" spans="1:21" ht="24.75" thickBot="1" x14ac:dyDescent="0.25">
      <c r="A309" s="164"/>
      <c r="B309" s="166"/>
      <c r="C309" s="9" t="s">
        <v>14</v>
      </c>
      <c r="D309" s="9" t="s">
        <v>13</v>
      </c>
      <c r="E309" s="86"/>
      <c r="F309" s="9" t="s">
        <v>1</v>
      </c>
      <c r="H309" s="242"/>
      <c r="I309" s="82"/>
      <c r="J309" s="250"/>
      <c r="M309" s="34"/>
      <c r="N309" s="82"/>
    </row>
    <row r="310" spans="1:21" ht="13.15" customHeight="1" x14ac:dyDescent="0.2">
      <c r="A310" s="203" t="s">
        <v>98</v>
      </c>
      <c r="B310" s="204"/>
      <c r="C310" s="204"/>
      <c r="D310" s="204"/>
      <c r="E310" s="204"/>
      <c r="F310" s="204"/>
      <c r="H310" s="242"/>
      <c r="I310" s="82"/>
      <c r="J310" s="250"/>
      <c r="M310" s="34"/>
      <c r="N310" s="82"/>
    </row>
    <row r="311" spans="1:21" ht="13.5" customHeight="1" x14ac:dyDescent="0.2">
      <c r="A311" s="21" t="s">
        <v>38</v>
      </c>
      <c r="B311" s="11">
        <f>SUM(C311:F311)</f>
        <v>1400</v>
      </c>
      <c r="C311" s="10"/>
      <c r="D311" s="10"/>
      <c r="E311" s="76"/>
      <c r="F311" s="10">
        <v>1400</v>
      </c>
      <c r="H311" s="242"/>
      <c r="I311" s="82">
        <f>(B311*100/(B312))-100</f>
        <v>5.7561565191116557</v>
      </c>
      <c r="J311" s="250"/>
      <c r="M311" s="34"/>
      <c r="N311" s="82">
        <f t="shared" si="21"/>
        <v>5.7561565191116557</v>
      </c>
    </row>
    <row r="312" spans="1:21" ht="12.75" customHeight="1" x14ac:dyDescent="0.2">
      <c r="A312" s="21" t="s">
        <v>39</v>
      </c>
      <c r="B312" s="11">
        <f>SUM(C312:F312)</f>
        <v>1323.8</v>
      </c>
      <c r="C312" s="10"/>
      <c r="D312" s="10"/>
      <c r="E312" s="76"/>
      <c r="F312" s="10">
        <v>1323.8</v>
      </c>
      <c r="H312" s="242"/>
      <c r="I312" s="82"/>
      <c r="J312" s="250"/>
      <c r="M312" s="34"/>
      <c r="N312" s="82"/>
    </row>
    <row r="313" spans="1:21" ht="10.15" customHeight="1" x14ac:dyDescent="0.2">
      <c r="A313" s="143"/>
      <c r="B313" s="144"/>
      <c r="C313" s="144"/>
      <c r="D313" s="144"/>
      <c r="E313" s="144"/>
      <c r="F313" s="144"/>
      <c r="H313" s="242"/>
      <c r="I313" s="82"/>
      <c r="J313" s="250"/>
      <c r="M313" s="34"/>
      <c r="N313" s="82"/>
    </row>
    <row r="314" spans="1:21" ht="12.75" customHeight="1" x14ac:dyDescent="0.2">
      <c r="A314" s="173" t="s">
        <v>99</v>
      </c>
      <c r="B314" s="174"/>
      <c r="C314" s="174"/>
      <c r="D314" s="174"/>
      <c r="E314" s="174"/>
      <c r="F314" s="174"/>
      <c r="H314" s="242"/>
      <c r="I314" s="82"/>
      <c r="J314" s="250"/>
      <c r="M314" s="34"/>
      <c r="N314" s="82"/>
    </row>
    <row r="315" spans="1:21" ht="19.149999999999999" customHeight="1" x14ac:dyDescent="0.2">
      <c r="A315" s="21" t="s">
        <v>38</v>
      </c>
      <c r="B315" s="11">
        <f>SUM(C315:F315)</f>
        <v>221.9</v>
      </c>
      <c r="C315" s="10"/>
      <c r="D315" s="10"/>
      <c r="E315" s="76"/>
      <c r="F315" s="10">
        <v>221.9</v>
      </c>
      <c r="H315" s="242"/>
      <c r="I315" s="82">
        <f>(B315*100/(B316))-100</f>
        <v>-24.754153950491684</v>
      </c>
      <c r="J315" s="250"/>
      <c r="M315" s="34"/>
      <c r="N315" s="82">
        <f t="shared" ref="N315:N318" si="24">(F315*100/F316)-100</f>
        <v>-24.754153950491684</v>
      </c>
    </row>
    <row r="316" spans="1:21" ht="14.25" customHeight="1" thickBot="1" x14ac:dyDescent="0.25">
      <c r="A316" s="21" t="s">
        <v>39</v>
      </c>
      <c r="B316" s="11">
        <f>SUM(C316:F316)</f>
        <v>294.89999999999998</v>
      </c>
      <c r="C316" s="10"/>
      <c r="D316" s="10"/>
      <c r="E316" s="76"/>
      <c r="F316" s="10">
        <v>294.89999999999998</v>
      </c>
      <c r="H316" s="242"/>
      <c r="I316" s="82"/>
      <c r="J316" s="250"/>
      <c r="M316" s="34"/>
      <c r="N316" s="82"/>
    </row>
    <row r="317" spans="1:21" ht="16.149999999999999" customHeight="1" thickBot="1" x14ac:dyDescent="0.25">
      <c r="A317" s="228" t="s">
        <v>36</v>
      </c>
      <c r="B317" s="229"/>
      <c r="C317" s="229"/>
      <c r="D317" s="229"/>
      <c r="E317" s="229"/>
      <c r="F317" s="230"/>
      <c r="H317" s="242"/>
      <c r="I317" s="82"/>
      <c r="J317" s="250"/>
      <c r="M317" s="34"/>
      <c r="N317" s="82"/>
    </row>
    <row r="318" spans="1:21" ht="19.149999999999999" customHeight="1" thickBot="1" x14ac:dyDescent="0.25">
      <c r="A318" s="23" t="s">
        <v>38</v>
      </c>
      <c r="B318" s="12">
        <f>SUM(C318:F318)</f>
        <v>1621.9</v>
      </c>
      <c r="C318" s="20">
        <f t="shared" ref="C318:E318" si="25">SUM(C311+C315)</f>
        <v>0</v>
      </c>
      <c r="D318" s="20">
        <f t="shared" si="25"/>
        <v>0</v>
      </c>
      <c r="E318" s="91">
        <f t="shared" si="25"/>
        <v>0</v>
      </c>
      <c r="F318" s="20">
        <f>SUM(F311+F315)</f>
        <v>1621.9</v>
      </c>
      <c r="H318" s="242"/>
      <c r="I318" s="82">
        <f>(B318*100/(B319))-100</f>
        <v>0.19768950392291629</v>
      </c>
      <c r="J318" s="250"/>
      <c r="M318" s="34"/>
      <c r="N318" s="82">
        <f t="shared" si="24"/>
        <v>0.19768950392291629</v>
      </c>
    </row>
    <row r="319" spans="1:21" ht="20.45" customHeight="1" thickBot="1" x14ac:dyDescent="0.25">
      <c r="A319" s="24" t="s">
        <v>39</v>
      </c>
      <c r="B319" s="13">
        <f>SUM(C319:F319)</f>
        <v>1618.6999999999998</v>
      </c>
      <c r="C319" s="20">
        <f t="shared" ref="C319:E319" si="26">SUM(C312+C316)</f>
        <v>0</v>
      </c>
      <c r="D319" s="20">
        <f t="shared" si="26"/>
        <v>0</v>
      </c>
      <c r="E319" s="91">
        <f t="shared" si="26"/>
        <v>0</v>
      </c>
      <c r="F319" s="20">
        <f>SUM(F312+F316)</f>
        <v>1618.6999999999998</v>
      </c>
      <c r="H319" s="242"/>
      <c r="I319" s="82"/>
      <c r="J319" s="250"/>
      <c r="L319" s="82"/>
      <c r="M319" s="34"/>
      <c r="N319" s="82"/>
    </row>
    <row r="320" spans="1:21" ht="13.9" customHeight="1" thickBot="1" x14ac:dyDescent="0.25">
      <c r="A320" s="125"/>
      <c r="B320" s="50"/>
      <c r="C320" s="56"/>
      <c r="D320" s="56"/>
      <c r="E320" s="92"/>
      <c r="F320" s="56"/>
      <c r="H320" s="242"/>
      <c r="I320" s="82"/>
      <c r="J320" s="255"/>
      <c r="K320" s="34"/>
      <c r="L320" s="82"/>
      <c r="M320" s="34"/>
      <c r="N320" s="82"/>
      <c r="Q320" s="110"/>
      <c r="R320" s="110"/>
      <c r="S320" s="110"/>
      <c r="T320" s="110"/>
      <c r="U320" s="110"/>
    </row>
    <row r="321" spans="1:21" ht="13.9" customHeight="1" thickBot="1" x14ac:dyDescent="0.25">
      <c r="A321" s="219" t="s">
        <v>23</v>
      </c>
      <c r="B321" s="220"/>
      <c r="C321" s="220"/>
      <c r="D321" s="220"/>
      <c r="E321" s="220"/>
      <c r="F321" s="224"/>
      <c r="H321" s="242"/>
      <c r="I321" s="82"/>
      <c r="J321" s="250"/>
      <c r="M321" s="34"/>
      <c r="N321" s="82"/>
      <c r="Q321" s="110"/>
      <c r="R321" s="110"/>
      <c r="S321" s="110"/>
      <c r="T321" s="110"/>
      <c r="U321" s="110"/>
    </row>
    <row r="322" spans="1:21" ht="10.5" customHeight="1" x14ac:dyDescent="0.2">
      <c r="A322" s="163"/>
      <c r="B322" s="165" t="s">
        <v>0</v>
      </c>
      <c r="C322" s="167" t="s">
        <v>2</v>
      </c>
      <c r="D322" s="168"/>
      <c r="E322" s="168"/>
      <c r="F322" s="169"/>
      <c r="H322" s="242"/>
      <c r="I322" s="82"/>
      <c r="J322" s="250"/>
      <c r="M322" s="34"/>
      <c r="N322" s="82"/>
      <c r="Q322" s="110"/>
      <c r="R322" s="110"/>
      <c r="S322" s="110"/>
      <c r="T322" s="110"/>
      <c r="U322" s="110"/>
    </row>
    <row r="323" spans="1:21" ht="33.75" customHeight="1" thickBot="1" x14ac:dyDescent="0.25">
      <c r="A323" s="164"/>
      <c r="B323" s="166"/>
      <c r="C323" s="9" t="s">
        <v>14</v>
      </c>
      <c r="D323" s="9" t="s">
        <v>13</v>
      </c>
      <c r="E323" s="86"/>
      <c r="F323" s="9" t="s">
        <v>1</v>
      </c>
      <c r="H323" s="242"/>
      <c r="I323" s="82"/>
      <c r="J323" s="250"/>
      <c r="M323" s="34"/>
      <c r="N323" s="82"/>
      <c r="P323" s="110"/>
      <c r="Q323" s="110"/>
      <c r="R323" s="110"/>
      <c r="S323" s="110"/>
      <c r="T323" s="110"/>
      <c r="U323" s="110"/>
    </row>
    <row r="324" spans="1:21" ht="15" customHeight="1" x14ac:dyDescent="0.2">
      <c r="A324" s="175" t="s">
        <v>102</v>
      </c>
      <c r="B324" s="176"/>
      <c r="C324" s="176"/>
      <c r="D324" s="176"/>
      <c r="E324" s="176"/>
      <c r="F324" s="176"/>
      <c r="H324" s="242"/>
      <c r="I324" s="82"/>
      <c r="J324" s="255"/>
      <c r="K324" s="34"/>
      <c r="L324" s="82"/>
      <c r="M324" s="34"/>
      <c r="N324" s="82"/>
      <c r="O324" s="110" t="s">
        <v>210</v>
      </c>
      <c r="P324" s="110"/>
      <c r="Q324" s="110"/>
      <c r="R324" s="110"/>
      <c r="S324" s="110"/>
      <c r="T324" s="110"/>
      <c r="U324" s="110"/>
    </row>
    <row r="325" spans="1:21" ht="10.5" customHeight="1" x14ac:dyDescent="0.2">
      <c r="A325" s="21" t="s">
        <v>38</v>
      </c>
      <c r="B325" s="76">
        <f>SUM(C325:F325)</f>
        <v>945.30000000000007</v>
      </c>
      <c r="C325" s="76">
        <v>841.5</v>
      </c>
      <c r="D325" s="76">
        <v>12.2</v>
      </c>
      <c r="E325" s="76"/>
      <c r="F325" s="76">
        <v>91.6</v>
      </c>
      <c r="H325" s="242"/>
      <c r="I325" s="82">
        <f>(B325*100/B326)-100</f>
        <v>10.522623640827788</v>
      </c>
      <c r="J325" s="250"/>
      <c r="L325" s="82">
        <f>((C325+E325)*100/(C326+E326))-100</f>
        <v>11.693655428723119</v>
      </c>
      <c r="M325" s="34"/>
      <c r="N325" s="82">
        <f>(F325*100/F326)-100</f>
        <v>0.659340659340657</v>
      </c>
      <c r="O325" s="110" t="s">
        <v>133</v>
      </c>
      <c r="P325" s="110"/>
      <c r="Q325" s="110"/>
      <c r="R325" s="110"/>
      <c r="S325" s="110"/>
      <c r="T325" s="110"/>
      <c r="U325" s="110"/>
    </row>
    <row r="326" spans="1:21" ht="10.5" customHeight="1" x14ac:dyDescent="0.2">
      <c r="A326" s="21" t="s">
        <v>39</v>
      </c>
      <c r="B326" s="10">
        <f>SUM(C326:F326)</f>
        <v>855.3</v>
      </c>
      <c r="C326" s="10">
        <v>753.4</v>
      </c>
      <c r="D326" s="10">
        <v>10.9</v>
      </c>
      <c r="E326" s="76"/>
      <c r="F326" s="10">
        <v>91</v>
      </c>
      <c r="H326" s="242"/>
      <c r="I326" s="82"/>
      <c r="J326" s="250"/>
      <c r="M326" s="34"/>
      <c r="O326" s="110" t="s">
        <v>233</v>
      </c>
      <c r="P326" s="110"/>
      <c r="Q326" s="110"/>
      <c r="R326" s="110"/>
      <c r="S326" s="110"/>
      <c r="T326" s="110"/>
      <c r="U326" s="110"/>
    </row>
    <row r="327" spans="1:21" ht="10.5" customHeight="1" x14ac:dyDescent="0.2">
      <c r="A327" s="139"/>
      <c r="B327" s="140"/>
      <c r="C327" s="140"/>
      <c r="D327" s="140"/>
      <c r="E327" s="140"/>
      <c r="F327" s="140"/>
      <c r="H327" s="242"/>
      <c r="I327" s="82"/>
      <c r="J327" s="250"/>
      <c r="M327" s="34"/>
      <c r="O327" s="110" t="s">
        <v>247</v>
      </c>
      <c r="P327" s="110"/>
      <c r="Q327" s="110"/>
      <c r="R327" s="110"/>
      <c r="S327" s="110"/>
      <c r="T327" s="110"/>
      <c r="U327" s="110"/>
    </row>
    <row r="328" spans="1:21" ht="10.5" customHeight="1" x14ac:dyDescent="0.2">
      <c r="A328" s="136" t="s">
        <v>101</v>
      </c>
      <c r="B328" s="137"/>
      <c r="C328" s="137"/>
      <c r="D328" s="137"/>
      <c r="E328" s="137"/>
      <c r="F328" s="137"/>
      <c r="H328" s="242"/>
      <c r="I328" s="82"/>
      <c r="J328" s="255"/>
      <c r="K328" s="34"/>
      <c r="L328" s="82"/>
      <c r="M328" s="34"/>
      <c r="N328" s="82"/>
      <c r="P328" s="110"/>
      <c r="Q328" s="110"/>
      <c r="R328" s="110"/>
      <c r="S328" s="110"/>
      <c r="T328" s="110"/>
      <c r="U328" s="110"/>
    </row>
    <row r="329" spans="1:21" ht="10.5" customHeight="1" x14ac:dyDescent="0.2">
      <c r="A329" s="21" t="s">
        <v>38</v>
      </c>
      <c r="B329" s="11">
        <f>SUM(C329:F329)</f>
        <v>149.80000000000001</v>
      </c>
      <c r="C329" s="10">
        <v>103.1</v>
      </c>
      <c r="D329" s="10">
        <v>1.5</v>
      </c>
      <c r="E329" s="76"/>
      <c r="F329" s="10">
        <v>45.2</v>
      </c>
      <c r="H329" s="242"/>
      <c r="I329" s="82">
        <f>(B329*100/B330)-100</f>
        <v>9.7435897435897516</v>
      </c>
      <c r="J329" s="250"/>
      <c r="L329" s="82">
        <f>((C329+E329)*100/(C330+E330))-100</f>
        <v>10.86021505376344</v>
      </c>
      <c r="M329" s="34"/>
      <c r="N329" s="82">
        <f>(F329*100/F330)-100</f>
        <v>7.1090047393364841</v>
      </c>
      <c r="O329" s="110" t="s">
        <v>134</v>
      </c>
      <c r="P329" s="110"/>
      <c r="Q329" s="110"/>
      <c r="R329" s="110"/>
      <c r="S329" s="110"/>
      <c r="T329" s="110"/>
      <c r="U329" s="110"/>
    </row>
    <row r="330" spans="1:21" ht="10.5" customHeight="1" x14ac:dyDescent="0.2">
      <c r="A330" s="21" t="s">
        <v>39</v>
      </c>
      <c r="B330" s="11">
        <f>SUM(C330:F330)</f>
        <v>136.5</v>
      </c>
      <c r="C330" s="10">
        <v>93</v>
      </c>
      <c r="D330" s="10">
        <v>1.3</v>
      </c>
      <c r="E330" s="76"/>
      <c r="F330" s="10">
        <v>42.2</v>
      </c>
      <c r="H330" s="242"/>
      <c r="I330" s="82"/>
      <c r="J330" s="250"/>
      <c r="M330" s="34"/>
      <c r="P330" s="110"/>
      <c r="Q330" s="110"/>
      <c r="R330" s="110"/>
      <c r="S330" s="110"/>
      <c r="T330" s="110"/>
      <c r="U330" s="110"/>
    </row>
    <row r="331" spans="1:21" ht="10.5" customHeight="1" x14ac:dyDescent="0.2">
      <c r="A331" s="143"/>
      <c r="B331" s="144"/>
      <c r="C331" s="144"/>
      <c r="D331" s="144"/>
      <c r="E331" s="144"/>
      <c r="F331" s="144"/>
      <c r="H331" s="242"/>
      <c r="I331" s="82"/>
      <c r="J331" s="250"/>
      <c r="M331" s="34"/>
      <c r="P331" s="110"/>
      <c r="Q331" s="110"/>
      <c r="R331" s="110"/>
      <c r="S331" s="110"/>
      <c r="T331" s="110"/>
      <c r="U331" s="110"/>
    </row>
    <row r="332" spans="1:21" ht="10.5" customHeight="1" x14ac:dyDescent="0.2">
      <c r="A332" s="136" t="s">
        <v>100</v>
      </c>
      <c r="B332" s="137"/>
      <c r="C332" s="137"/>
      <c r="D332" s="137"/>
      <c r="E332" s="137"/>
      <c r="F332" s="137"/>
      <c r="H332" s="242"/>
      <c r="I332" s="82"/>
      <c r="J332" s="250"/>
      <c r="M332" s="34"/>
      <c r="N332" s="82"/>
      <c r="O332" s="110" t="s">
        <v>157</v>
      </c>
      <c r="P332" s="110"/>
      <c r="Q332" s="110"/>
      <c r="R332" s="110"/>
      <c r="S332" s="110"/>
      <c r="T332" s="110"/>
      <c r="U332" s="110"/>
    </row>
    <row r="333" spans="1:21" ht="10.5" customHeight="1" x14ac:dyDescent="0.2">
      <c r="A333" s="21" t="s">
        <v>38</v>
      </c>
      <c r="B333" s="75">
        <f>SUM(C333:F333)</f>
        <v>681.8</v>
      </c>
      <c r="C333" s="76">
        <v>503.3</v>
      </c>
      <c r="D333" s="76">
        <v>7.3</v>
      </c>
      <c r="E333" s="76"/>
      <c r="F333" s="76">
        <v>171.2</v>
      </c>
      <c r="H333" s="242"/>
      <c r="I333" s="82">
        <f>(B333*100/B334)-100</f>
        <v>8.5841694537346598</v>
      </c>
      <c r="J333" s="250"/>
      <c r="L333" s="82">
        <f>((C333+E333)*100/(C334+E334))-100</f>
        <v>10.010928961748633</v>
      </c>
      <c r="M333" s="34"/>
      <c r="N333" s="82">
        <f>(F333*100/F334)-100</f>
        <v>4.5177045177045159</v>
      </c>
      <c r="O333" s="110" t="s">
        <v>158</v>
      </c>
      <c r="P333" s="110"/>
      <c r="Q333" s="110"/>
      <c r="R333" s="110"/>
      <c r="S333" s="110"/>
      <c r="T333" s="110"/>
      <c r="U333" s="110"/>
    </row>
    <row r="334" spans="1:21" ht="10.5" customHeight="1" x14ac:dyDescent="0.2">
      <c r="A334" s="21" t="s">
        <v>39</v>
      </c>
      <c r="B334" s="11">
        <f>SUM(C334:F334)</f>
        <v>627.90000000000009</v>
      </c>
      <c r="C334" s="10">
        <v>457.5</v>
      </c>
      <c r="D334" s="10">
        <v>6.6</v>
      </c>
      <c r="E334" s="76"/>
      <c r="F334" s="10">
        <v>163.80000000000001</v>
      </c>
      <c r="H334" s="242"/>
      <c r="I334" s="82"/>
      <c r="J334" s="250"/>
      <c r="M334" s="34"/>
      <c r="N334" s="82"/>
      <c r="O334" s="110" t="s">
        <v>159</v>
      </c>
      <c r="P334" s="110"/>
      <c r="Q334" s="110"/>
      <c r="R334" s="110"/>
      <c r="S334" s="110"/>
      <c r="T334" s="110"/>
      <c r="U334" s="110"/>
    </row>
    <row r="335" spans="1:21" ht="10.5" customHeight="1" x14ac:dyDescent="0.2">
      <c r="A335" s="143"/>
      <c r="B335" s="144"/>
      <c r="C335" s="144"/>
      <c r="D335" s="144"/>
      <c r="E335" s="144"/>
      <c r="F335" s="144"/>
      <c r="H335" s="242"/>
      <c r="I335" s="82"/>
      <c r="J335" s="250"/>
      <c r="M335" s="34"/>
      <c r="N335" s="82"/>
      <c r="O335" s="116" t="s">
        <v>246</v>
      </c>
      <c r="P335" s="110"/>
      <c r="Q335" s="110"/>
      <c r="R335" s="110"/>
      <c r="S335" s="110"/>
      <c r="T335" s="110"/>
      <c r="U335" s="110"/>
    </row>
    <row r="336" spans="1:21" ht="10.5" customHeight="1" x14ac:dyDescent="0.2">
      <c r="A336" s="136" t="s">
        <v>113</v>
      </c>
      <c r="B336" s="137"/>
      <c r="C336" s="137"/>
      <c r="D336" s="137"/>
      <c r="E336" s="137"/>
      <c r="F336" s="137"/>
      <c r="H336" s="242"/>
      <c r="I336" s="82"/>
      <c r="J336" s="250"/>
      <c r="M336" s="34"/>
      <c r="N336" s="82"/>
      <c r="O336" s="110" t="s">
        <v>247</v>
      </c>
      <c r="P336" s="110"/>
      <c r="Q336" s="110"/>
      <c r="R336" s="110"/>
      <c r="S336" s="110"/>
      <c r="T336" s="110"/>
      <c r="U336" s="110"/>
    </row>
    <row r="337" spans="1:21" ht="10.5" customHeight="1" x14ac:dyDescent="0.2">
      <c r="A337" s="21" t="s">
        <v>38</v>
      </c>
      <c r="B337" s="75">
        <f>SUM(C337:F337)</f>
        <v>80</v>
      </c>
      <c r="C337" s="76"/>
      <c r="D337" s="76"/>
      <c r="E337" s="76"/>
      <c r="F337" s="76">
        <v>80</v>
      </c>
      <c r="H337" s="242"/>
      <c r="I337" s="82">
        <f>(B337*100/B338)-100</f>
        <v>100</v>
      </c>
      <c r="J337" s="250"/>
      <c r="M337" s="34"/>
      <c r="N337" s="82">
        <f t="shared" ref="N337:N341" si="27">(F337*100/F338)-100</f>
        <v>100</v>
      </c>
      <c r="P337" s="110"/>
      <c r="Q337" s="110"/>
      <c r="R337" s="110"/>
      <c r="S337" s="110"/>
      <c r="T337" s="110"/>
      <c r="U337" s="110"/>
    </row>
    <row r="338" spans="1:21" ht="10.5" customHeight="1" x14ac:dyDescent="0.2">
      <c r="A338" s="21" t="s">
        <v>39</v>
      </c>
      <c r="B338" s="11">
        <f>SUM(C338:F338)</f>
        <v>40</v>
      </c>
      <c r="C338" s="10"/>
      <c r="D338" s="10"/>
      <c r="E338" s="76"/>
      <c r="F338" s="10">
        <v>40</v>
      </c>
      <c r="H338" s="242"/>
      <c r="I338" s="82"/>
      <c r="J338" s="250"/>
      <c r="M338" s="34"/>
      <c r="N338" s="82"/>
      <c r="P338" s="110"/>
      <c r="Q338" s="110"/>
      <c r="R338" s="110"/>
      <c r="S338" s="110"/>
      <c r="T338" s="110"/>
      <c r="U338" s="110"/>
    </row>
    <row r="339" spans="1:21" ht="10.5" customHeight="1" x14ac:dyDescent="0.2">
      <c r="A339" s="139"/>
      <c r="B339" s="140"/>
      <c r="C339" s="140"/>
      <c r="D339" s="140"/>
      <c r="E339" s="140"/>
      <c r="F339" s="140"/>
      <c r="H339" s="242"/>
      <c r="I339" s="82"/>
      <c r="J339" s="250"/>
      <c r="M339" s="34"/>
      <c r="N339" s="82"/>
      <c r="P339" s="110"/>
      <c r="Q339" s="110"/>
      <c r="R339" s="110"/>
      <c r="S339" s="110"/>
      <c r="T339" s="110"/>
      <c r="U339" s="110"/>
    </row>
    <row r="340" spans="1:21" ht="10.5" customHeight="1" x14ac:dyDescent="0.2">
      <c r="A340" s="136" t="s">
        <v>103</v>
      </c>
      <c r="B340" s="137"/>
      <c r="C340" s="137"/>
      <c r="D340" s="137"/>
      <c r="E340" s="137"/>
      <c r="F340" s="137"/>
      <c r="H340" s="242"/>
      <c r="I340" s="82"/>
      <c r="J340" s="255"/>
      <c r="K340" s="34"/>
      <c r="L340" s="82"/>
      <c r="M340" s="34"/>
      <c r="N340" s="82"/>
      <c r="P340" s="110"/>
      <c r="Q340" s="110"/>
      <c r="R340" s="110"/>
      <c r="S340" s="110"/>
      <c r="T340" s="110"/>
      <c r="U340" s="110"/>
    </row>
    <row r="341" spans="1:21" ht="10.5" customHeight="1" x14ac:dyDescent="0.2">
      <c r="A341" s="21" t="s">
        <v>38</v>
      </c>
      <c r="B341" s="11">
        <f>SUM(C341:F341)</f>
        <v>40</v>
      </c>
      <c r="C341" s="10"/>
      <c r="D341" s="10"/>
      <c r="E341" s="76"/>
      <c r="F341" s="10">
        <v>40</v>
      </c>
      <c r="H341" s="242"/>
      <c r="I341" s="82">
        <f>(B341*100/B342)-100</f>
        <v>0</v>
      </c>
      <c r="J341" s="250"/>
      <c r="M341" s="34"/>
      <c r="N341" s="82">
        <f t="shared" si="27"/>
        <v>0</v>
      </c>
      <c r="P341" s="110"/>
      <c r="Q341" s="110"/>
      <c r="R341" s="110"/>
      <c r="S341" s="110"/>
      <c r="T341" s="110"/>
      <c r="U341" s="110"/>
    </row>
    <row r="342" spans="1:21" ht="10.5" customHeight="1" x14ac:dyDescent="0.2">
      <c r="A342" s="21" t="s">
        <v>39</v>
      </c>
      <c r="B342" s="11">
        <f>SUM(C342:F342)</f>
        <v>40</v>
      </c>
      <c r="C342" s="10"/>
      <c r="D342" s="10"/>
      <c r="E342" s="76"/>
      <c r="F342" s="10">
        <v>40</v>
      </c>
      <c r="H342" s="242"/>
      <c r="I342" s="82"/>
      <c r="J342" s="250"/>
      <c r="M342" s="34"/>
      <c r="N342" s="82"/>
      <c r="P342" s="110"/>
    </row>
    <row r="343" spans="1:21" ht="10.5" customHeight="1" x14ac:dyDescent="0.2">
      <c r="A343" s="139"/>
      <c r="B343" s="140"/>
      <c r="C343" s="140"/>
      <c r="D343" s="140"/>
      <c r="E343" s="140"/>
      <c r="F343" s="140"/>
      <c r="H343" s="242"/>
      <c r="I343" s="82"/>
      <c r="J343" s="250"/>
      <c r="M343" s="34"/>
      <c r="N343" s="82"/>
      <c r="O343" s="116" t="s">
        <v>185</v>
      </c>
      <c r="P343" s="110"/>
    </row>
    <row r="344" spans="1:21" ht="10.5" customHeight="1" x14ac:dyDescent="0.2">
      <c r="A344" s="136" t="s">
        <v>205</v>
      </c>
      <c r="B344" s="137"/>
      <c r="C344" s="137"/>
      <c r="D344" s="137"/>
      <c r="E344" s="137"/>
      <c r="F344" s="137"/>
      <c r="H344" s="242"/>
      <c r="I344" s="82"/>
      <c r="J344" s="255"/>
      <c r="K344" s="34"/>
      <c r="L344" s="82"/>
      <c r="M344" s="34"/>
      <c r="N344" s="82"/>
      <c r="O344" s="110" t="s">
        <v>160</v>
      </c>
      <c r="P344" s="110"/>
    </row>
    <row r="345" spans="1:21" ht="10.5" customHeight="1" x14ac:dyDescent="0.2">
      <c r="A345" s="21" t="s">
        <v>38</v>
      </c>
      <c r="B345" s="75">
        <f>SUM(C345:F345)</f>
        <v>906</v>
      </c>
      <c r="C345" s="76">
        <v>763.4</v>
      </c>
      <c r="D345" s="76">
        <v>11.1</v>
      </c>
      <c r="E345" s="76"/>
      <c r="F345" s="76">
        <v>131.5</v>
      </c>
      <c r="H345" s="242"/>
      <c r="I345" s="82">
        <f>(B345*100/B346)-100</f>
        <v>1.1612326931665962</v>
      </c>
      <c r="J345" s="250"/>
      <c r="L345" s="82">
        <f>((C345+E345)*100/(C346+E346))-100</f>
        <v>14.195961106955878</v>
      </c>
      <c r="M345" s="34"/>
      <c r="N345" s="82">
        <f>(F345*100/F346)-100</f>
        <v>-39.512419503219874</v>
      </c>
      <c r="O345" s="110" t="s">
        <v>135</v>
      </c>
    </row>
    <row r="346" spans="1:21" ht="10.5" customHeight="1" x14ac:dyDescent="0.2">
      <c r="A346" s="21" t="s">
        <v>39</v>
      </c>
      <c r="B346" s="11">
        <f>SUM(C346:F346)</f>
        <v>895.6</v>
      </c>
      <c r="C346" s="10">
        <v>668.5</v>
      </c>
      <c r="D346" s="10">
        <v>9.6999999999999993</v>
      </c>
      <c r="E346" s="76"/>
      <c r="F346" s="10">
        <v>217.4</v>
      </c>
      <c r="H346" s="242"/>
      <c r="I346" s="82"/>
      <c r="J346" s="250"/>
      <c r="M346" s="34"/>
      <c r="O346" s="110" t="s">
        <v>248</v>
      </c>
    </row>
    <row r="347" spans="1:21" ht="10.5" customHeight="1" x14ac:dyDescent="0.2">
      <c r="A347" s="139"/>
      <c r="B347" s="140"/>
      <c r="C347" s="140"/>
      <c r="D347" s="140"/>
      <c r="E347" s="140"/>
      <c r="F347" s="140"/>
      <c r="H347" s="242"/>
      <c r="I347" s="82"/>
      <c r="J347" s="250"/>
      <c r="M347" s="34"/>
    </row>
    <row r="348" spans="1:21" ht="10.5" customHeight="1" x14ac:dyDescent="0.2">
      <c r="A348" s="136" t="s">
        <v>104</v>
      </c>
      <c r="B348" s="137"/>
      <c r="C348" s="137"/>
      <c r="D348" s="137"/>
      <c r="E348" s="137"/>
      <c r="F348" s="137"/>
      <c r="H348" s="242"/>
      <c r="I348" s="82"/>
      <c r="J348" s="253">
        <f t="shared" ref="J348:J350" si="28">(C353*100/C354)-100</f>
        <v>10.018552875695732</v>
      </c>
      <c r="L348" s="82"/>
      <c r="M348" s="34"/>
      <c r="N348" s="82"/>
      <c r="O348" s="110" t="s">
        <v>208</v>
      </c>
    </row>
    <row r="349" spans="1:21" ht="10.5" customHeight="1" x14ac:dyDescent="0.2">
      <c r="A349" s="21" t="s">
        <v>38</v>
      </c>
      <c r="B349" s="75">
        <f>SUM(C349:F349)</f>
        <v>236.9</v>
      </c>
      <c r="C349" s="76">
        <v>166.9</v>
      </c>
      <c r="D349" s="76">
        <v>2.4</v>
      </c>
      <c r="E349" s="76"/>
      <c r="F349" s="76">
        <v>67.599999999999994</v>
      </c>
      <c r="H349" s="242"/>
      <c r="I349" s="82">
        <f>(B349*100/B350)-100</f>
        <v>12.970910824988081</v>
      </c>
      <c r="J349" s="253" t="e">
        <f t="shared" si="28"/>
        <v>#DIV/0!</v>
      </c>
      <c r="L349" s="82">
        <f>((C349+E349)*100/(C350+E350))-100</f>
        <v>10.52980132450331</v>
      </c>
      <c r="M349" s="34"/>
      <c r="N349" s="82">
        <f>(F349*100/F350)-100</f>
        <v>19.646017699115035</v>
      </c>
      <c r="O349" s="110" t="s">
        <v>166</v>
      </c>
    </row>
    <row r="350" spans="1:21" ht="10.5" customHeight="1" x14ac:dyDescent="0.2">
      <c r="A350" s="21" t="s">
        <v>39</v>
      </c>
      <c r="B350" s="11">
        <f>SUM(C350:F350)</f>
        <v>209.7</v>
      </c>
      <c r="C350" s="10">
        <v>151</v>
      </c>
      <c r="D350" s="10">
        <v>2.2000000000000002</v>
      </c>
      <c r="E350" s="76"/>
      <c r="F350" s="10">
        <v>56.5</v>
      </c>
      <c r="H350" s="242"/>
      <c r="I350" s="82"/>
      <c r="J350" s="253" t="e">
        <f t="shared" si="28"/>
        <v>#DIV/0!</v>
      </c>
      <c r="M350" s="34"/>
      <c r="O350" s="110" t="s">
        <v>247</v>
      </c>
    </row>
    <row r="351" spans="1:21" ht="10.5" customHeight="1" x14ac:dyDescent="0.2">
      <c r="A351" s="139"/>
      <c r="B351" s="140"/>
      <c r="C351" s="140"/>
      <c r="D351" s="140"/>
      <c r="E351" s="140"/>
      <c r="F351" s="140"/>
      <c r="H351" s="242"/>
      <c r="I351" s="82"/>
      <c r="J351" s="250"/>
      <c r="M351" s="34"/>
    </row>
    <row r="352" spans="1:21" ht="10.5" customHeight="1" x14ac:dyDescent="0.2">
      <c r="A352" s="136" t="s">
        <v>105</v>
      </c>
      <c r="B352" s="137"/>
      <c r="C352" s="137"/>
      <c r="D352" s="137"/>
      <c r="E352" s="137"/>
      <c r="F352" s="137"/>
      <c r="H352" s="242"/>
      <c r="I352" s="82"/>
      <c r="J352" s="255"/>
      <c r="K352" s="34"/>
      <c r="L352" s="82"/>
      <c r="M352" s="34"/>
      <c r="N352" s="82"/>
    </row>
    <row r="353" spans="1:15" ht="10.5" customHeight="1" x14ac:dyDescent="0.2">
      <c r="A353" s="21" t="s">
        <v>38</v>
      </c>
      <c r="B353" s="75">
        <f>SUM(C353:F353)</f>
        <v>172.3</v>
      </c>
      <c r="C353" s="76">
        <v>118.6</v>
      </c>
      <c r="D353" s="76">
        <v>1.7</v>
      </c>
      <c r="E353" s="76"/>
      <c r="F353" s="76">
        <v>52</v>
      </c>
      <c r="H353" s="242"/>
      <c r="I353" s="82">
        <f>(B353*100/B354)-100</f>
        <v>13.579433091628218</v>
      </c>
      <c r="J353" s="250"/>
      <c r="L353" s="82">
        <f>((C353+E353)*100/(C354+E354))-100</f>
        <v>10.018552875695732</v>
      </c>
      <c r="M353" s="34"/>
      <c r="N353" s="82">
        <f>(F353*100/F354)-100</f>
        <v>22.931442080378261</v>
      </c>
      <c r="O353" s="110" t="s">
        <v>167</v>
      </c>
    </row>
    <row r="354" spans="1:15" ht="10.5" customHeight="1" x14ac:dyDescent="0.2">
      <c r="A354" s="21" t="s">
        <v>39</v>
      </c>
      <c r="B354" s="11">
        <f>SUM(C354:F354)</f>
        <v>151.69999999999999</v>
      </c>
      <c r="C354" s="10">
        <v>107.8</v>
      </c>
      <c r="D354" s="10">
        <v>1.6</v>
      </c>
      <c r="E354" s="76"/>
      <c r="F354" s="10">
        <v>42.3</v>
      </c>
      <c r="H354" s="242"/>
      <c r="I354" s="82"/>
      <c r="J354" s="250"/>
      <c r="M354" s="34"/>
      <c r="O354" s="110" t="s">
        <v>247</v>
      </c>
    </row>
    <row r="355" spans="1:15" ht="10.5" customHeight="1" x14ac:dyDescent="0.2">
      <c r="A355" s="139"/>
      <c r="B355" s="140"/>
      <c r="C355" s="140"/>
      <c r="D355" s="140"/>
      <c r="E355" s="140"/>
      <c r="F355" s="140"/>
      <c r="H355" s="242"/>
      <c r="I355" s="82"/>
      <c r="J355" s="250"/>
      <c r="M355" s="34"/>
    </row>
    <row r="356" spans="1:15" ht="10.5" customHeight="1" x14ac:dyDescent="0.2">
      <c r="A356" s="158" t="s">
        <v>106</v>
      </c>
      <c r="B356" s="159"/>
      <c r="C356" s="159"/>
      <c r="D356" s="159"/>
      <c r="E356" s="159"/>
      <c r="F356" s="159"/>
      <c r="H356" s="242"/>
      <c r="I356" s="82"/>
      <c r="J356" s="255"/>
      <c r="K356" s="34"/>
      <c r="L356" s="82"/>
      <c r="M356" s="34"/>
      <c r="N356" s="82"/>
      <c r="O356" s="110" t="s">
        <v>207</v>
      </c>
    </row>
    <row r="357" spans="1:15" ht="10.5" customHeight="1" x14ac:dyDescent="0.2">
      <c r="A357" s="21" t="s">
        <v>38</v>
      </c>
      <c r="B357" s="135">
        <f>SUM(C357:F357)</f>
        <v>163.69999999999999</v>
      </c>
      <c r="C357" s="93">
        <v>123.7</v>
      </c>
      <c r="D357" s="93">
        <v>1.8</v>
      </c>
      <c r="E357" s="93"/>
      <c r="F357" s="93">
        <v>38.200000000000003</v>
      </c>
      <c r="H357" s="242"/>
      <c r="I357" s="82">
        <f>(B357*100/B358)-100</f>
        <v>14.635854341736675</v>
      </c>
      <c r="J357" s="250"/>
      <c r="L357" s="82">
        <f>((C357+E357)*100/(C358+E358))-100</f>
        <v>8.6994727592267225</v>
      </c>
      <c r="M357" s="34"/>
      <c r="N357" s="82">
        <f>(F357*100/F358)-100</f>
        <v>39.926739926739941</v>
      </c>
      <c r="O357" s="110" t="s">
        <v>168</v>
      </c>
    </row>
    <row r="358" spans="1:15" ht="10.5" customHeight="1" x14ac:dyDescent="0.2">
      <c r="A358" s="21" t="s">
        <v>39</v>
      </c>
      <c r="B358" s="16">
        <f>SUM(C358:F358)</f>
        <v>142.80000000000001</v>
      </c>
      <c r="C358" s="17">
        <v>113.8</v>
      </c>
      <c r="D358" s="17">
        <v>1.7</v>
      </c>
      <c r="E358" s="93"/>
      <c r="F358" s="17">
        <v>27.3</v>
      </c>
      <c r="H358" s="242"/>
      <c r="I358" s="82"/>
      <c r="J358" s="250"/>
      <c r="M358" s="34"/>
      <c r="O358" s="110" t="s">
        <v>247</v>
      </c>
    </row>
    <row r="359" spans="1:15" ht="13.5" customHeight="1" thickBot="1" x14ac:dyDescent="0.25">
      <c r="A359" s="139"/>
      <c r="B359" s="140"/>
      <c r="C359" s="140"/>
      <c r="D359" s="140"/>
      <c r="E359" s="140"/>
      <c r="F359" s="140"/>
      <c r="H359" s="242"/>
      <c r="I359" s="82"/>
      <c r="J359" s="250"/>
      <c r="M359" s="34"/>
    </row>
    <row r="360" spans="1:15" ht="12.75" customHeight="1" thickBot="1" x14ac:dyDescent="0.25">
      <c r="A360" s="158" t="s">
        <v>107</v>
      </c>
      <c r="B360" s="159"/>
      <c r="C360" s="159"/>
      <c r="D360" s="159"/>
      <c r="E360" s="159"/>
      <c r="F360" s="159"/>
      <c r="G360" s="41"/>
      <c r="H360" s="246"/>
      <c r="I360" s="82"/>
      <c r="J360" s="250"/>
      <c r="M360" s="34"/>
      <c r="N360" s="82"/>
      <c r="O360" s="110" t="s">
        <v>169</v>
      </c>
    </row>
    <row r="361" spans="1:15" ht="10.5" customHeight="1" x14ac:dyDescent="0.2">
      <c r="A361" s="21" t="s">
        <v>38</v>
      </c>
      <c r="B361" s="76">
        <f>SUM(C361:F361)</f>
        <v>235.1</v>
      </c>
      <c r="C361" s="76">
        <v>186.4</v>
      </c>
      <c r="D361" s="76">
        <v>2.7</v>
      </c>
      <c r="E361" s="76"/>
      <c r="F361" s="76">
        <v>46</v>
      </c>
      <c r="G361" s="63"/>
      <c r="H361" s="246"/>
      <c r="I361" s="82">
        <f>(B361*100/B362)-100</f>
        <v>9.6548507462686501</v>
      </c>
      <c r="J361" s="250"/>
      <c r="L361" s="82">
        <f>((C361+E361)*100/(C362+E362))-100</f>
        <v>9.9705014749262517</v>
      </c>
      <c r="M361" s="34"/>
      <c r="N361" s="82">
        <f>(F361*100/F362)-100</f>
        <v>8.4905660377358458</v>
      </c>
      <c r="O361" s="134" t="s">
        <v>211</v>
      </c>
    </row>
    <row r="362" spans="1:15" ht="10.5" customHeight="1" x14ac:dyDescent="0.2">
      <c r="A362" s="21" t="s">
        <v>39</v>
      </c>
      <c r="B362" s="10">
        <f>SUM(C362:F362)</f>
        <v>214.4</v>
      </c>
      <c r="C362" s="10">
        <v>169.5</v>
      </c>
      <c r="D362" s="10">
        <v>2.5</v>
      </c>
      <c r="E362" s="76"/>
      <c r="F362" s="10">
        <v>42.4</v>
      </c>
      <c r="G362" s="46"/>
      <c r="H362" s="242"/>
      <c r="I362" s="82"/>
      <c r="J362" s="250"/>
      <c r="M362" s="34"/>
      <c r="N362" s="82"/>
      <c r="O362" s="134" t="s">
        <v>247</v>
      </c>
    </row>
    <row r="363" spans="1:15" ht="12.75" customHeight="1" thickBot="1" x14ac:dyDescent="0.25">
      <c r="A363" s="139"/>
      <c r="B363" s="140"/>
      <c r="C363" s="140"/>
      <c r="D363" s="140"/>
      <c r="E363" s="140"/>
      <c r="F363" s="140"/>
      <c r="G363" s="52"/>
      <c r="H363" s="242"/>
      <c r="I363" s="82"/>
      <c r="J363" s="250"/>
      <c r="M363" s="34"/>
      <c r="N363" s="82"/>
    </row>
    <row r="364" spans="1:15" ht="12.6" customHeight="1" thickBot="1" x14ac:dyDescent="0.25">
      <c r="A364" s="141" t="s">
        <v>108</v>
      </c>
      <c r="B364" s="142"/>
      <c r="C364" s="142"/>
      <c r="D364" s="142"/>
      <c r="E364" s="142"/>
      <c r="F364" s="142"/>
      <c r="G364" s="64"/>
      <c r="H364" s="242"/>
      <c r="I364" s="82"/>
      <c r="J364" s="250"/>
      <c r="M364" s="34"/>
      <c r="N364" s="82"/>
    </row>
    <row r="365" spans="1:15" ht="12" customHeight="1" thickBot="1" x14ac:dyDescent="0.25">
      <c r="A365" s="21" t="s">
        <v>38</v>
      </c>
      <c r="B365" s="10">
        <f>SUM(C365:F365)</f>
        <v>100</v>
      </c>
      <c r="C365" s="10"/>
      <c r="D365" s="10"/>
      <c r="E365" s="76"/>
      <c r="F365" s="10">
        <v>100</v>
      </c>
      <c r="G365" s="124"/>
      <c r="H365" s="248"/>
      <c r="I365" s="82">
        <f>(B365*100/B366)-100</f>
        <v>0</v>
      </c>
      <c r="J365" s="250"/>
      <c r="M365" s="34"/>
      <c r="N365" s="82">
        <f t="shared" ref="N365:N416" si="29">(F365*100/F366)-100</f>
        <v>0</v>
      </c>
    </row>
    <row r="366" spans="1:15" ht="10.5" customHeight="1" x14ac:dyDescent="0.2">
      <c r="A366" s="21" t="s">
        <v>39</v>
      </c>
      <c r="B366" s="10">
        <f>SUM(C366:F366)</f>
        <v>100</v>
      </c>
      <c r="C366" s="10"/>
      <c r="D366" s="10"/>
      <c r="E366" s="76"/>
      <c r="F366" s="10">
        <v>100</v>
      </c>
      <c r="H366" s="242"/>
      <c r="I366" s="82"/>
      <c r="J366" s="250"/>
      <c r="M366" s="34"/>
      <c r="N366" s="82"/>
    </row>
    <row r="367" spans="1:15" ht="10.5" customHeight="1" x14ac:dyDescent="0.2">
      <c r="A367" s="139"/>
      <c r="B367" s="140"/>
      <c r="C367" s="140"/>
      <c r="D367" s="140"/>
      <c r="E367" s="140"/>
      <c r="F367" s="140"/>
      <c r="H367" s="242"/>
      <c r="I367" s="82"/>
      <c r="J367" s="256"/>
      <c r="K367" s="35"/>
      <c r="M367" s="34"/>
      <c r="N367" s="82"/>
    </row>
    <row r="368" spans="1:15" ht="10.5" customHeight="1" x14ac:dyDescent="0.2">
      <c r="A368" s="141" t="s">
        <v>109</v>
      </c>
      <c r="B368" s="142"/>
      <c r="C368" s="142"/>
      <c r="D368" s="142"/>
      <c r="E368" s="142"/>
      <c r="F368" s="142"/>
      <c r="H368" s="242"/>
      <c r="I368" s="82"/>
      <c r="J368" s="256"/>
      <c r="K368" s="35"/>
      <c r="M368" s="34"/>
      <c r="N368" s="82"/>
    </row>
    <row r="369" spans="1:19" ht="10.5" customHeight="1" x14ac:dyDescent="0.2">
      <c r="A369" s="21" t="s">
        <v>38</v>
      </c>
      <c r="B369" s="10">
        <f>SUM(C369:F369)</f>
        <v>10</v>
      </c>
      <c r="C369" s="10"/>
      <c r="D369" s="10"/>
      <c r="E369" s="76"/>
      <c r="F369" s="10">
        <v>10</v>
      </c>
      <c r="H369" s="242"/>
      <c r="I369" s="82">
        <f>(B369*100/B370)-100</f>
        <v>-60</v>
      </c>
      <c r="J369" s="250"/>
      <c r="M369" s="34"/>
      <c r="N369" s="82">
        <f t="shared" si="29"/>
        <v>-60</v>
      </c>
    </row>
    <row r="370" spans="1:19" ht="10.5" customHeight="1" x14ac:dyDescent="0.2">
      <c r="A370" s="21" t="s">
        <v>39</v>
      </c>
      <c r="B370" s="10">
        <f>SUM(C370:F370)</f>
        <v>25</v>
      </c>
      <c r="C370" s="10"/>
      <c r="D370" s="10"/>
      <c r="E370" s="76"/>
      <c r="F370" s="10">
        <v>25</v>
      </c>
      <c r="H370" s="242"/>
      <c r="I370" s="82"/>
      <c r="J370" s="254"/>
      <c r="M370" s="34"/>
      <c r="N370" s="82"/>
    </row>
    <row r="371" spans="1:19" ht="10.5" customHeight="1" x14ac:dyDescent="0.2">
      <c r="A371" s="140"/>
      <c r="B371" s="140"/>
      <c r="C371" s="140"/>
      <c r="D371" s="140"/>
      <c r="E371" s="140"/>
      <c r="F371" s="140"/>
      <c r="H371" s="242"/>
      <c r="I371" s="82"/>
      <c r="J371" s="254"/>
      <c r="M371" s="34"/>
      <c r="N371" s="82"/>
    </row>
    <row r="372" spans="1:19" ht="10.5" customHeight="1" x14ac:dyDescent="0.2">
      <c r="A372" s="141" t="s">
        <v>110</v>
      </c>
      <c r="B372" s="142"/>
      <c r="C372" s="142"/>
      <c r="D372" s="142"/>
      <c r="E372" s="142"/>
      <c r="F372" s="142"/>
      <c r="H372" s="242"/>
      <c r="I372" s="82"/>
      <c r="J372" s="250"/>
      <c r="M372" s="34"/>
      <c r="N372" s="82"/>
    </row>
    <row r="373" spans="1:19" ht="10.5" customHeight="1" x14ac:dyDescent="0.2">
      <c r="A373" s="21" t="s">
        <v>38</v>
      </c>
      <c r="B373" s="10">
        <f>SUM(C373:F373)</f>
        <v>47</v>
      </c>
      <c r="C373" s="10"/>
      <c r="D373" s="10"/>
      <c r="E373" s="76"/>
      <c r="F373" s="10">
        <v>47</v>
      </c>
      <c r="H373" s="242"/>
      <c r="I373" s="82">
        <f>(B373*100/B374)-100</f>
        <v>17.5</v>
      </c>
      <c r="J373" s="250"/>
      <c r="M373" s="34"/>
      <c r="N373" s="82">
        <f t="shared" si="29"/>
        <v>17.5</v>
      </c>
    </row>
    <row r="374" spans="1:19" ht="10.5" customHeight="1" x14ac:dyDescent="0.2">
      <c r="A374" s="21" t="s">
        <v>39</v>
      </c>
      <c r="B374" s="10">
        <f>SUM(C374:F374)</f>
        <v>40</v>
      </c>
      <c r="C374" s="10"/>
      <c r="D374" s="10"/>
      <c r="E374" s="76"/>
      <c r="F374" s="10">
        <v>40</v>
      </c>
      <c r="H374" s="242"/>
      <c r="I374" s="82"/>
      <c r="J374" s="250"/>
      <c r="M374" s="34"/>
      <c r="N374" s="82"/>
    </row>
    <row r="375" spans="1:19" ht="10.5" customHeight="1" x14ac:dyDescent="0.2">
      <c r="A375" s="139"/>
      <c r="B375" s="140"/>
      <c r="C375" s="140"/>
      <c r="D375" s="140"/>
      <c r="E375" s="140"/>
      <c r="F375" s="140"/>
      <c r="H375" s="242"/>
      <c r="I375" s="82"/>
      <c r="J375" s="250"/>
      <c r="L375" s="82"/>
      <c r="M375" s="34"/>
      <c r="N375" s="82"/>
    </row>
    <row r="376" spans="1:19" ht="10.5" customHeight="1" x14ac:dyDescent="0.2">
      <c r="A376" s="141" t="s">
        <v>111</v>
      </c>
      <c r="B376" s="142"/>
      <c r="C376" s="142"/>
      <c r="D376" s="142"/>
      <c r="E376" s="142"/>
      <c r="F376" s="142"/>
      <c r="H376" s="242"/>
      <c r="I376" s="82"/>
      <c r="J376" s="250"/>
      <c r="M376" s="34"/>
      <c r="N376" s="82"/>
    </row>
    <row r="377" spans="1:19" ht="10.5" customHeight="1" x14ac:dyDescent="0.2">
      <c r="A377" s="21" t="s">
        <v>38</v>
      </c>
      <c r="B377" s="10">
        <f>SUM(C377:F377)</f>
        <v>41.2</v>
      </c>
      <c r="C377" s="10"/>
      <c r="D377" s="10"/>
      <c r="E377" s="76"/>
      <c r="F377" s="10">
        <v>41.2</v>
      </c>
      <c r="H377" s="242"/>
      <c r="I377" s="82">
        <f>(B377*100/B378)-100</f>
        <v>3</v>
      </c>
      <c r="J377" s="250"/>
      <c r="M377" s="34"/>
      <c r="N377" s="82">
        <f t="shared" si="29"/>
        <v>3</v>
      </c>
    </row>
    <row r="378" spans="1:19" ht="10.5" customHeight="1" x14ac:dyDescent="0.2">
      <c r="A378" s="21" t="s">
        <v>39</v>
      </c>
      <c r="B378" s="10">
        <f>SUM(C378:F378)</f>
        <v>40</v>
      </c>
      <c r="C378" s="10"/>
      <c r="D378" s="10"/>
      <c r="E378" s="76"/>
      <c r="F378" s="10">
        <v>40</v>
      </c>
      <c r="H378" s="242"/>
      <c r="I378" s="82"/>
      <c r="J378" s="250"/>
      <c r="M378" s="34"/>
      <c r="N378" s="82"/>
    </row>
    <row r="379" spans="1:19" ht="13.5" customHeight="1" x14ac:dyDescent="0.2">
      <c r="A379" s="30"/>
      <c r="B379" s="25"/>
      <c r="C379" s="25"/>
      <c r="D379" s="25"/>
      <c r="E379" s="25"/>
      <c r="F379" s="25"/>
      <c r="H379" s="242"/>
      <c r="I379" s="82"/>
      <c r="J379" s="250"/>
      <c r="M379" s="34"/>
      <c r="N379" s="82"/>
      <c r="Q379" s="81"/>
      <c r="R379" s="81"/>
      <c r="S379" s="81"/>
    </row>
    <row r="380" spans="1:19" ht="13.5" customHeight="1" x14ac:dyDescent="0.2">
      <c r="A380" s="136" t="s">
        <v>112</v>
      </c>
      <c r="B380" s="137"/>
      <c r="C380" s="137"/>
      <c r="D380" s="137"/>
      <c r="E380" s="137"/>
      <c r="F380" s="137"/>
      <c r="H380" s="242"/>
      <c r="I380" s="82"/>
      <c r="J380" s="255"/>
      <c r="K380" s="34"/>
      <c r="M380" s="34"/>
      <c r="N380" s="82"/>
    </row>
    <row r="381" spans="1:19" ht="12.75" customHeight="1" x14ac:dyDescent="0.2">
      <c r="A381" s="21" t="s">
        <v>38</v>
      </c>
      <c r="B381" s="11">
        <f>SUM(C381:F381)</f>
        <v>70</v>
      </c>
      <c r="C381" s="10"/>
      <c r="D381" s="10"/>
      <c r="E381" s="76"/>
      <c r="F381" s="10">
        <v>70</v>
      </c>
      <c r="H381" s="242"/>
      <c r="I381" s="82">
        <f>(B381*100/B382)-100</f>
        <v>0</v>
      </c>
      <c r="J381" s="250"/>
      <c r="M381" s="34"/>
      <c r="N381" s="82">
        <f t="shared" si="29"/>
        <v>0</v>
      </c>
    </row>
    <row r="382" spans="1:19" ht="10.5" customHeight="1" x14ac:dyDescent="0.2">
      <c r="A382" s="21" t="s">
        <v>39</v>
      </c>
      <c r="B382" s="11">
        <f>SUM(C382:F382)</f>
        <v>70</v>
      </c>
      <c r="C382" s="10"/>
      <c r="D382" s="10"/>
      <c r="E382" s="76"/>
      <c r="F382" s="10">
        <v>70</v>
      </c>
      <c r="H382" s="242"/>
      <c r="I382" s="82"/>
      <c r="J382" s="250"/>
      <c r="M382" s="34"/>
      <c r="N382" s="82"/>
      <c r="P382" s="81"/>
    </row>
    <row r="383" spans="1:19" ht="14.25" customHeight="1" thickBot="1" x14ac:dyDescent="0.25">
      <c r="A383" s="162"/>
      <c r="B383" s="162"/>
      <c r="C383" s="162"/>
      <c r="D383" s="162"/>
      <c r="E383" s="162"/>
      <c r="F383" s="162"/>
      <c r="H383" s="242"/>
      <c r="I383" s="82"/>
      <c r="J383" s="250"/>
      <c r="M383" s="34"/>
      <c r="N383" s="82"/>
    </row>
    <row r="384" spans="1:19" ht="13.9" customHeight="1" thickBot="1" x14ac:dyDescent="0.25">
      <c r="A384" s="221" t="s">
        <v>24</v>
      </c>
      <c r="B384" s="222"/>
      <c r="C384" s="222"/>
      <c r="D384" s="222"/>
      <c r="E384" s="222"/>
      <c r="F384" s="223"/>
      <c r="H384" s="242"/>
      <c r="I384" s="82"/>
      <c r="J384" s="250"/>
      <c r="M384" s="34"/>
      <c r="N384" s="82"/>
      <c r="O384" s="115"/>
      <c r="P384" s="35"/>
    </row>
    <row r="385" spans="1:23" ht="21" customHeight="1" thickBot="1" x14ac:dyDescent="0.25">
      <c r="A385" s="21" t="s">
        <v>38</v>
      </c>
      <c r="B385" s="12">
        <f>SUM(C385:F385)</f>
        <v>3879.1</v>
      </c>
      <c r="C385" s="14">
        <f t="shared" ref="C385:E385" si="30">SUM(C325+C329+C333+C337+C341+C345+C349+C353+C357+C361+C365+C369+C373+C377+C381)</f>
        <v>2806.9</v>
      </c>
      <c r="D385" s="14">
        <f t="shared" si="30"/>
        <v>40.700000000000003</v>
      </c>
      <c r="E385" s="89">
        <f t="shared" si="30"/>
        <v>0</v>
      </c>
      <c r="F385" s="14">
        <f>SUM(F325+F329+F333+F337+F341+F345+F349+F353+F357+F361+F365+F369+F373+F377+F381)</f>
        <v>1031.5</v>
      </c>
      <c r="H385" s="242"/>
      <c r="I385" s="82"/>
      <c r="J385" s="250"/>
      <c r="L385" s="82">
        <f>((C385+E385)*100/(C386+E386))-100</f>
        <v>11.628554384569483</v>
      </c>
      <c r="M385" s="34"/>
      <c r="N385" s="82">
        <f t="shared" si="29"/>
        <v>-0.61662973311493374</v>
      </c>
      <c r="R385" s="2"/>
      <c r="S385" s="2"/>
      <c r="T385" s="2"/>
      <c r="U385" s="2"/>
      <c r="V385" s="2"/>
      <c r="W385" s="2"/>
    </row>
    <row r="386" spans="1:23" ht="25.5" customHeight="1" thickBot="1" x14ac:dyDescent="0.25">
      <c r="A386" s="24" t="s">
        <v>39</v>
      </c>
      <c r="B386" s="13">
        <f>SUM(C386:F386)</f>
        <v>3588.9000000000005</v>
      </c>
      <c r="C386" s="14">
        <f t="shared" ref="C386:E386" si="31">SUM(C326+C330+C334+C338+C342+C346+C350+C354+C358+C362+C366+C370+C374+C378+C382)</f>
        <v>2514.5000000000005</v>
      </c>
      <c r="D386" s="14">
        <f t="shared" si="31"/>
        <v>36.5</v>
      </c>
      <c r="E386" s="89">
        <f t="shared" si="31"/>
        <v>0</v>
      </c>
      <c r="F386" s="14">
        <f>SUM(F326+F330+F334+F338+F342+F346+F350+F354+F358+F362+F366+F370+F374+F378+F382)</f>
        <v>1037.8999999999999</v>
      </c>
      <c r="H386" s="242"/>
      <c r="I386" s="82">
        <f>(B385*100/B386)-100</f>
        <v>8.0860430772659981</v>
      </c>
      <c r="J386" s="250"/>
      <c r="M386" s="34"/>
      <c r="N386" s="82"/>
      <c r="O386" s="111"/>
      <c r="R386" s="2"/>
      <c r="S386" s="2"/>
      <c r="T386" s="2"/>
      <c r="U386" s="2"/>
      <c r="V386" s="2"/>
      <c r="W386" s="2"/>
    </row>
    <row r="387" spans="1:23" ht="10.5" customHeight="1" thickBot="1" x14ac:dyDescent="0.25">
      <c r="A387" s="170"/>
      <c r="B387" s="170"/>
      <c r="C387" s="170"/>
      <c r="D387" s="170"/>
      <c r="E387" s="170"/>
      <c r="F387" s="170"/>
      <c r="H387" s="242"/>
      <c r="I387" s="82"/>
      <c r="J387" s="250"/>
      <c r="M387" s="34"/>
      <c r="N387" s="82"/>
      <c r="Q387" s="111"/>
      <c r="R387" s="2"/>
      <c r="S387" s="2"/>
      <c r="T387" s="2"/>
      <c r="U387" s="2"/>
      <c r="V387" s="2"/>
      <c r="W387" s="2"/>
    </row>
    <row r="388" spans="1:23" ht="15" customHeight="1" thickBot="1" x14ac:dyDescent="0.25">
      <c r="A388" s="231" t="s">
        <v>27</v>
      </c>
      <c r="B388" s="232"/>
      <c r="C388" s="232"/>
      <c r="D388" s="232"/>
      <c r="E388" s="232"/>
      <c r="F388" s="233"/>
      <c r="H388" s="242"/>
      <c r="I388" s="82"/>
      <c r="J388" s="250"/>
      <c r="M388" s="34"/>
      <c r="N388" s="82"/>
      <c r="R388" s="2"/>
      <c r="S388" s="2"/>
      <c r="T388" s="2"/>
      <c r="U388" s="2"/>
      <c r="V388" s="2"/>
      <c r="W388" s="2"/>
    </row>
    <row r="389" spans="1:23" ht="12" x14ac:dyDescent="0.2">
      <c r="A389" s="163"/>
      <c r="B389" s="165" t="s">
        <v>0</v>
      </c>
      <c r="C389" s="167" t="s">
        <v>2</v>
      </c>
      <c r="D389" s="168"/>
      <c r="E389" s="168"/>
      <c r="F389" s="169"/>
      <c r="H389" s="242"/>
      <c r="I389" s="82"/>
      <c r="J389" s="250"/>
      <c r="M389" s="34"/>
      <c r="N389" s="82"/>
      <c r="P389" s="35"/>
      <c r="R389" s="2"/>
      <c r="S389" s="2"/>
      <c r="T389" s="2"/>
      <c r="U389" s="2"/>
      <c r="V389" s="2"/>
      <c r="W389" s="2"/>
    </row>
    <row r="390" spans="1:23" ht="36" customHeight="1" thickBot="1" x14ac:dyDescent="0.25">
      <c r="A390" s="164"/>
      <c r="B390" s="166"/>
      <c r="C390" s="9" t="s">
        <v>14</v>
      </c>
      <c r="D390" s="9" t="s">
        <v>13</v>
      </c>
      <c r="E390" s="86"/>
      <c r="F390" s="9" t="s">
        <v>1</v>
      </c>
      <c r="G390" s="65"/>
      <c r="H390" s="242"/>
      <c r="I390" s="82"/>
      <c r="J390" s="250"/>
      <c r="M390" s="34"/>
      <c r="N390" s="82"/>
      <c r="P390" s="111"/>
      <c r="R390" s="2"/>
      <c r="S390" s="2"/>
      <c r="T390" s="2"/>
      <c r="U390" s="2"/>
      <c r="V390" s="2"/>
      <c r="W390" s="2"/>
    </row>
    <row r="391" spans="1:23" ht="10.5" customHeight="1" x14ac:dyDescent="0.2">
      <c r="A391" s="175" t="s">
        <v>15</v>
      </c>
      <c r="B391" s="176"/>
      <c r="C391" s="176"/>
      <c r="D391" s="176"/>
      <c r="E391" s="176"/>
      <c r="F391" s="176"/>
      <c r="H391" s="242"/>
      <c r="I391" s="82"/>
      <c r="J391" s="250"/>
      <c r="L391" s="112"/>
      <c r="M391" s="34"/>
      <c r="N391" s="82"/>
      <c r="O391" s="111" t="s">
        <v>161</v>
      </c>
      <c r="Q391" s="110"/>
      <c r="R391" s="110"/>
      <c r="S391" s="110"/>
      <c r="T391" s="110"/>
      <c r="U391" s="110"/>
    </row>
    <row r="392" spans="1:23" ht="10.5" customHeight="1" x14ac:dyDescent="0.2">
      <c r="A392" s="21" t="s">
        <v>38</v>
      </c>
      <c r="B392" s="10">
        <f>SUM(C392:F392)</f>
        <v>995</v>
      </c>
      <c r="C392" s="10"/>
      <c r="D392" s="10"/>
      <c r="E392" s="76"/>
      <c r="F392" s="76">
        <v>995</v>
      </c>
      <c r="H392" s="242"/>
      <c r="I392" s="82">
        <f>(B392*100/B393)-100</f>
        <v>7.1044133476856786</v>
      </c>
      <c r="J392" s="250"/>
      <c r="L392" s="111"/>
      <c r="M392" s="111"/>
      <c r="N392" s="82">
        <f t="shared" si="29"/>
        <v>7.1044133476856786</v>
      </c>
      <c r="O392" s="111" t="s">
        <v>170</v>
      </c>
    </row>
    <row r="393" spans="1:23" ht="11.25" customHeight="1" x14ac:dyDescent="0.2">
      <c r="A393" s="21" t="s">
        <v>39</v>
      </c>
      <c r="B393" s="10">
        <f>SUM(C393:F393)</f>
        <v>929</v>
      </c>
      <c r="C393" s="10"/>
      <c r="D393" s="10"/>
      <c r="E393" s="76"/>
      <c r="F393" s="10">
        <v>929</v>
      </c>
      <c r="H393" s="242"/>
      <c r="I393" s="82"/>
      <c r="J393" s="250"/>
      <c r="M393" s="34"/>
      <c r="N393" s="82"/>
      <c r="O393" s="110" t="s">
        <v>171</v>
      </c>
      <c r="P393" s="81"/>
    </row>
    <row r="394" spans="1:23" ht="10.5" customHeight="1" x14ac:dyDescent="0.2">
      <c r="A394" s="139"/>
      <c r="B394" s="140"/>
      <c r="C394" s="140"/>
      <c r="D394" s="140"/>
      <c r="E394" s="140"/>
      <c r="F394" s="140"/>
      <c r="H394" s="242"/>
      <c r="I394" s="82"/>
      <c r="J394" s="250"/>
      <c r="M394" s="34"/>
      <c r="N394" s="82"/>
      <c r="O394" s="110" t="s">
        <v>172</v>
      </c>
      <c r="P394" s="110"/>
    </row>
    <row r="395" spans="1:23" ht="10.5" customHeight="1" x14ac:dyDescent="0.2">
      <c r="A395" s="136" t="s">
        <v>3</v>
      </c>
      <c r="B395" s="137"/>
      <c r="C395" s="137"/>
      <c r="D395" s="137"/>
      <c r="E395" s="137"/>
      <c r="F395" s="137"/>
      <c r="H395" s="242"/>
      <c r="I395" s="82"/>
      <c r="J395" s="250"/>
      <c r="M395" s="34"/>
      <c r="N395" s="82"/>
      <c r="Q395" s="110"/>
      <c r="R395" s="110"/>
      <c r="S395" s="110"/>
      <c r="T395" s="110"/>
      <c r="U395" s="110"/>
    </row>
    <row r="396" spans="1:23" ht="10.5" customHeight="1" x14ac:dyDescent="0.2">
      <c r="A396" s="21" t="s">
        <v>38</v>
      </c>
      <c r="B396" s="11">
        <f>SUM(C396:F396)</f>
        <v>48.3</v>
      </c>
      <c r="C396" s="10"/>
      <c r="D396" s="10"/>
      <c r="E396" s="76"/>
      <c r="F396" s="76">
        <v>48.3</v>
      </c>
      <c r="H396" s="242"/>
      <c r="I396" s="82">
        <f>(B396*100/B397)-100</f>
        <v>-4.9212598425196745</v>
      </c>
      <c r="J396" s="250"/>
      <c r="L396" s="110"/>
      <c r="M396" s="110"/>
      <c r="N396" s="82">
        <f t="shared" si="29"/>
        <v>-4.9212598425196745</v>
      </c>
      <c r="O396" s="110" t="s">
        <v>173</v>
      </c>
    </row>
    <row r="397" spans="1:23" ht="12" customHeight="1" x14ac:dyDescent="0.2">
      <c r="A397" s="21" t="s">
        <v>39</v>
      </c>
      <c r="B397" s="11">
        <f>SUM(C397:F397)</f>
        <v>50.8</v>
      </c>
      <c r="C397" s="10"/>
      <c r="D397" s="10"/>
      <c r="E397" s="76"/>
      <c r="F397" s="10">
        <v>50.8</v>
      </c>
      <c r="H397" s="242"/>
      <c r="I397" s="82"/>
      <c r="J397" s="250"/>
      <c r="M397" s="34"/>
      <c r="N397" s="82"/>
      <c r="O397" s="110" t="s">
        <v>213</v>
      </c>
    </row>
    <row r="398" spans="1:23" ht="10.5" customHeight="1" x14ac:dyDescent="0.2">
      <c r="A398" s="139"/>
      <c r="B398" s="140"/>
      <c r="C398" s="140"/>
      <c r="D398" s="140"/>
      <c r="E398" s="140"/>
      <c r="F398" s="140"/>
      <c r="H398" s="242"/>
      <c r="I398" s="82"/>
      <c r="J398" s="250"/>
      <c r="M398" s="34"/>
      <c r="N398" s="82"/>
      <c r="P398" s="110"/>
    </row>
    <row r="399" spans="1:23" ht="10.5" customHeight="1" x14ac:dyDescent="0.2">
      <c r="A399" s="136" t="s">
        <v>4</v>
      </c>
      <c r="B399" s="137"/>
      <c r="C399" s="137"/>
      <c r="D399" s="137"/>
      <c r="E399" s="137"/>
      <c r="F399" s="137"/>
      <c r="H399" s="242"/>
      <c r="I399" s="82"/>
      <c r="J399" s="250"/>
      <c r="M399" s="34"/>
      <c r="N399" s="82"/>
      <c r="Q399" s="110"/>
      <c r="R399" s="110"/>
      <c r="S399" s="110"/>
      <c r="T399" s="110"/>
      <c r="U399" s="110"/>
    </row>
    <row r="400" spans="1:23" ht="10.5" customHeight="1" x14ac:dyDescent="0.2">
      <c r="A400" s="21" t="s">
        <v>38</v>
      </c>
      <c r="B400" s="11">
        <f>SUM(C400:F400)</f>
        <v>38.200000000000003</v>
      </c>
      <c r="C400" s="10"/>
      <c r="D400" s="10"/>
      <c r="E400" s="76"/>
      <c r="F400" s="10">
        <v>38.200000000000003</v>
      </c>
      <c r="H400" s="242"/>
      <c r="I400" s="82">
        <f>(B400*100/B401)-100</f>
        <v>-26.959847036328853</v>
      </c>
      <c r="J400" s="250"/>
      <c r="L400" s="110"/>
      <c r="M400" s="110"/>
      <c r="N400" s="82">
        <f t="shared" si="29"/>
        <v>-26.959847036328853</v>
      </c>
      <c r="O400" s="110" t="s">
        <v>174</v>
      </c>
    </row>
    <row r="401" spans="1:21" ht="13.5" customHeight="1" x14ac:dyDescent="0.2">
      <c r="A401" s="21" t="s">
        <v>39</v>
      </c>
      <c r="B401" s="11">
        <f>SUM(C401:F401)</f>
        <v>52.3</v>
      </c>
      <c r="C401" s="10"/>
      <c r="D401" s="10"/>
      <c r="E401" s="76"/>
      <c r="F401" s="10">
        <v>52.3</v>
      </c>
      <c r="H401" s="242"/>
      <c r="I401" s="82"/>
      <c r="J401" s="250"/>
      <c r="M401" s="34"/>
      <c r="N401" s="82"/>
      <c r="O401" s="110" t="s">
        <v>214</v>
      </c>
    </row>
    <row r="402" spans="1:21" ht="10.5" customHeight="1" x14ac:dyDescent="0.2">
      <c r="A402" s="139"/>
      <c r="B402" s="140"/>
      <c r="C402" s="140"/>
      <c r="D402" s="140"/>
      <c r="E402" s="140"/>
      <c r="F402" s="140"/>
      <c r="H402" s="242"/>
      <c r="I402" s="82"/>
      <c r="J402" s="250"/>
      <c r="M402" s="34"/>
      <c r="N402" s="82"/>
      <c r="P402" s="110"/>
    </row>
    <row r="403" spans="1:21" ht="10.5" customHeight="1" x14ac:dyDescent="0.2">
      <c r="A403" s="136" t="s">
        <v>5</v>
      </c>
      <c r="B403" s="137"/>
      <c r="C403" s="137"/>
      <c r="D403" s="137"/>
      <c r="E403" s="137"/>
      <c r="F403" s="137"/>
      <c r="H403" s="242"/>
      <c r="I403" s="82"/>
      <c r="J403" s="250"/>
      <c r="M403" s="34"/>
      <c r="N403" s="82"/>
      <c r="Q403" s="2"/>
      <c r="R403" s="2"/>
      <c r="S403" s="2"/>
      <c r="T403" s="2"/>
      <c r="U403" s="2"/>
    </row>
    <row r="404" spans="1:21" ht="10.5" customHeight="1" x14ac:dyDescent="0.2">
      <c r="A404" s="21" t="s">
        <v>38</v>
      </c>
      <c r="B404" s="11">
        <f>SUM(C404:F404)</f>
        <v>44.4</v>
      </c>
      <c r="C404" s="10"/>
      <c r="D404" s="10"/>
      <c r="E404" s="76"/>
      <c r="F404" s="10">
        <v>44.4</v>
      </c>
      <c r="H404" s="242"/>
      <c r="I404" s="82">
        <f>(B404*100/B405)-100</f>
        <v>-15.589353612167301</v>
      </c>
      <c r="J404" s="250"/>
      <c r="L404" s="110"/>
      <c r="M404" s="110"/>
      <c r="N404" s="82">
        <f t="shared" si="29"/>
        <v>-15.589353612167301</v>
      </c>
      <c r="O404" s="110" t="s">
        <v>175</v>
      </c>
    </row>
    <row r="405" spans="1:21" ht="12.75" customHeight="1" x14ac:dyDescent="0.2">
      <c r="A405" s="21" t="s">
        <v>39</v>
      </c>
      <c r="B405" s="11">
        <f>SUM(C405:F405)</f>
        <v>52.6</v>
      </c>
      <c r="C405" s="10"/>
      <c r="D405" s="10"/>
      <c r="E405" s="76"/>
      <c r="F405" s="10">
        <v>52.6</v>
      </c>
      <c r="H405" s="242"/>
      <c r="I405" s="82"/>
      <c r="J405" s="250"/>
      <c r="M405" s="34"/>
      <c r="N405" s="82"/>
      <c r="O405" s="110" t="s">
        <v>215</v>
      </c>
    </row>
    <row r="406" spans="1:21" ht="10.5" customHeight="1" x14ac:dyDescent="0.2">
      <c r="A406" s="139"/>
      <c r="B406" s="140"/>
      <c r="C406" s="140"/>
      <c r="D406" s="140"/>
      <c r="E406" s="140"/>
      <c r="F406" s="140"/>
      <c r="H406" s="242"/>
      <c r="I406" s="82"/>
      <c r="J406" s="250"/>
      <c r="M406" s="34"/>
      <c r="N406" s="82"/>
      <c r="P406" s="2"/>
    </row>
    <row r="407" spans="1:21" ht="10.5" customHeight="1" x14ac:dyDescent="0.2">
      <c r="A407" s="136" t="s">
        <v>6</v>
      </c>
      <c r="B407" s="137"/>
      <c r="C407" s="137"/>
      <c r="D407" s="137"/>
      <c r="E407" s="137"/>
      <c r="F407" s="137"/>
      <c r="H407" s="242"/>
      <c r="I407" s="82"/>
      <c r="J407" s="250"/>
      <c r="M407" s="34"/>
      <c r="N407" s="82"/>
      <c r="Q407" s="111"/>
      <c r="R407" s="111"/>
      <c r="S407" s="111"/>
      <c r="T407" s="111"/>
      <c r="U407" s="111"/>
    </row>
    <row r="408" spans="1:21" ht="10.5" customHeight="1" x14ac:dyDescent="0.2">
      <c r="A408" s="21" t="s">
        <v>38</v>
      </c>
      <c r="B408" s="11">
        <f>SUM(C408:F408)</f>
        <v>57.1</v>
      </c>
      <c r="C408" s="10"/>
      <c r="D408" s="10"/>
      <c r="E408" s="76"/>
      <c r="F408" s="10">
        <v>57.1</v>
      </c>
      <c r="H408" s="242"/>
      <c r="I408" s="82">
        <f>(B408*100/B409)-100</f>
        <v>-35.698198198198199</v>
      </c>
      <c r="J408" s="250"/>
      <c r="M408" s="2"/>
      <c r="N408" s="82">
        <f t="shared" si="29"/>
        <v>-35.698198198198199</v>
      </c>
      <c r="O408" s="110" t="s">
        <v>162</v>
      </c>
      <c r="Q408" s="32"/>
    </row>
    <row r="409" spans="1:21" ht="12" customHeight="1" x14ac:dyDescent="0.2">
      <c r="A409" s="21" t="s">
        <v>39</v>
      </c>
      <c r="B409" s="11">
        <f>SUM(C409:F409)</f>
        <v>88.8</v>
      </c>
      <c r="C409" s="10"/>
      <c r="D409" s="10"/>
      <c r="E409" s="76"/>
      <c r="F409" s="10">
        <v>88.8</v>
      </c>
      <c r="H409" s="242"/>
      <c r="I409" s="82"/>
      <c r="J409" s="250"/>
      <c r="M409" s="34"/>
      <c r="N409" s="82"/>
      <c r="O409" s="134" t="s">
        <v>216</v>
      </c>
      <c r="Q409" s="32"/>
    </row>
    <row r="410" spans="1:21" ht="10.5" customHeight="1" x14ac:dyDescent="0.2">
      <c r="A410" s="139"/>
      <c r="B410" s="140"/>
      <c r="C410" s="140"/>
      <c r="D410" s="140"/>
      <c r="E410" s="140"/>
      <c r="F410" s="140"/>
      <c r="H410" s="242"/>
      <c r="I410" s="82"/>
      <c r="J410" s="250"/>
      <c r="M410" s="34"/>
      <c r="N410" s="82"/>
      <c r="O410" s="134"/>
      <c r="P410" s="111"/>
      <c r="Q410" s="34"/>
    </row>
    <row r="411" spans="1:21" ht="10.5" customHeight="1" x14ac:dyDescent="0.2">
      <c r="A411" s="136" t="s">
        <v>7</v>
      </c>
      <c r="B411" s="137"/>
      <c r="C411" s="137"/>
      <c r="D411" s="137"/>
      <c r="E411" s="137"/>
      <c r="F411" s="137"/>
      <c r="H411" s="242"/>
      <c r="I411" s="82"/>
      <c r="J411" s="250"/>
      <c r="M411" s="34"/>
      <c r="N411" s="82"/>
      <c r="P411" s="34"/>
      <c r="Q411" s="111"/>
      <c r="R411" s="111"/>
      <c r="S411" s="111"/>
      <c r="T411" s="111"/>
      <c r="U411" s="111"/>
    </row>
    <row r="412" spans="1:21" ht="10.5" customHeight="1" x14ac:dyDescent="0.2">
      <c r="A412" s="21" t="s">
        <v>38</v>
      </c>
      <c r="B412" s="11">
        <f>SUM(C412:F412)</f>
        <v>79.8</v>
      </c>
      <c r="C412" s="10"/>
      <c r="D412" s="10"/>
      <c r="E412" s="76"/>
      <c r="F412" s="10">
        <v>79.8</v>
      </c>
      <c r="H412" s="242"/>
      <c r="I412" s="82">
        <f>(B412*100/B413)-100</f>
        <v>-45.305003427004799</v>
      </c>
      <c r="J412" s="250"/>
      <c r="M412" s="2"/>
      <c r="N412" s="82">
        <f t="shared" si="29"/>
        <v>-45.305003427004799</v>
      </c>
      <c r="O412" s="110" t="s">
        <v>217</v>
      </c>
      <c r="P412" s="34"/>
      <c r="Q412" s="32"/>
    </row>
    <row r="413" spans="1:21" ht="13.5" customHeight="1" x14ac:dyDescent="0.2">
      <c r="A413" s="21" t="s">
        <v>39</v>
      </c>
      <c r="B413" s="11">
        <f>SUM(C413:F413)</f>
        <v>145.9</v>
      </c>
      <c r="C413" s="10"/>
      <c r="D413" s="10"/>
      <c r="E413" s="76"/>
      <c r="F413" s="10">
        <v>145.9</v>
      </c>
      <c r="H413" s="242"/>
      <c r="I413" s="82"/>
      <c r="J413" s="250"/>
      <c r="M413" s="34"/>
      <c r="N413" s="82"/>
      <c r="O413" s="111" t="s">
        <v>231</v>
      </c>
      <c r="P413" s="34"/>
      <c r="Q413" s="32"/>
    </row>
    <row r="414" spans="1:21" ht="10.5" customHeight="1" x14ac:dyDescent="0.2">
      <c r="A414" s="139"/>
      <c r="B414" s="140"/>
      <c r="C414" s="140"/>
      <c r="D414" s="140"/>
      <c r="E414" s="140"/>
      <c r="F414" s="140"/>
      <c r="H414" s="242"/>
      <c r="I414" s="82"/>
      <c r="J414" s="250"/>
      <c r="M414" s="34"/>
      <c r="N414" s="82"/>
      <c r="O414" s="110" t="s">
        <v>163</v>
      </c>
      <c r="P414" s="111"/>
      <c r="Q414" s="34"/>
    </row>
    <row r="415" spans="1:21" ht="10.5" customHeight="1" x14ac:dyDescent="0.2">
      <c r="A415" s="141" t="s">
        <v>12</v>
      </c>
      <c r="B415" s="142"/>
      <c r="C415" s="142"/>
      <c r="D415" s="142"/>
      <c r="E415" s="142"/>
      <c r="F415" s="142"/>
      <c r="H415" s="242"/>
      <c r="I415" s="82"/>
      <c r="J415" s="253"/>
      <c r="M415" s="34"/>
      <c r="N415" s="82"/>
      <c r="O415" s="2"/>
      <c r="P415" s="34"/>
      <c r="Q415" s="111"/>
      <c r="R415" s="111"/>
    </row>
    <row r="416" spans="1:21" ht="10.5" customHeight="1" x14ac:dyDescent="0.2">
      <c r="A416" s="21" t="s">
        <v>38</v>
      </c>
      <c r="B416" s="10">
        <f>SUM(C416:F416)</f>
        <v>54.1</v>
      </c>
      <c r="C416" s="10"/>
      <c r="D416" s="10"/>
      <c r="E416" s="76"/>
      <c r="F416" s="76">
        <v>54.1</v>
      </c>
      <c r="H416" s="242"/>
      <c r="I416" s="82">
        <f>(B416*100/B417)-100</f>
        <v>-12.175324675324674</v>
      </c>
      <c r="J416" s="253"/>
      <c r="M416" s="2"/>
      <c r="N416" s="82">
        <f t="shared" si="29"/>
        <v>-12.175324675324674</v>
      </c>
      <c r="O416" s="111" t="s">
        <v>180</v>
      </c>
      <c r="P416" s="34"/>
      <c r="Q416" s="32"/>
      <c r="T416" s="81"/>
    </row>
    <row r="417" spans="1:18" ht="10.5" customHeight="1" x14ac:dyDescent="0.2">
      <c r="A417" s="21" t="s">
        <v>39</v>
      </c>
      <c r="B417" s="10">
        <f>SUM(C417:F417)</f>
        <v>61.6</v>
      </c>
      <c r="C417" s="10"/>
      <c r="D417" s="10"/>
      <c r="E417" s="76"/>
      <c r="F417" s="10">
        <v>61.6</v>
      </c>
      <c r="H417" s="242"/>
      <c r="I417" s="82"/>
      <c r="J417" s="253"/>
      <c r="M417" s="34"/>
      <c r="N417" s="82"/>
      <c r="O417" s="110" t="s">
        <v>224</v>
      </c>
      <c r="P417" s="34"/>
      <c r="Q417" s="32"/>
    </row>
    <row r="418" spans="1:18" ht="10.5" customHeight="1" x14ac:dyDescent="0.2">
      <c r="A418" s="212"/>
      <c r="B418" s="213"/>
      <c r="C418" s="213"/>
      <c r="D418" s="213"/>
      <c r="E418" s="213"/>
      <c r="F418" s="213"/>
      <c r="H418" s="242"/>
      <c r="I418" s="82"/>
      <c r="J418" s="253"/>
      <c r="M418" s="34"/>
      <c r="O418" s="2"/>
      <c r="P418" s="111"/>
      <c r="Q418" s="34"/>
    </row>
    <row r="419" spans="1:18" ht="10.5" customHeight="1" x14ac:dyDescent="0.2">
      <c r="A419" s="136" t="s">
        <v>8</v>
      </c>
      <c r="B419" s="137"/>
      <c r="C419" s="137"/>
      <c r="D419" s="137"/>
      <c r="E419" s="137"/>
      <c r="F419" s="137"/>
      <c r="H419" s="242"/>
      <c r="I419" s="82"/>
      <c r="J419" s="253"/>
      <c r="M419" s="34"/>
      <c r="N419" s="82"/>
      <c r="O419" s="110" t="s">
        <v>218</v>
      </c>
      <c r="P419" s="34"/>
      <c r="Q419" s="110"/>
    </row>
    <row r="420" spans="1:18" ht="10.5" customHeight="1" x14ac:dyDescent="0.2">
      <c r="A420" s="21" t="s">
        <v>38</v>
      </c>
      <c r="B420" s="11">
        <f>SUM(C420:F420)</f>
        <v>68.900000000000006</v>
      </c>
      <c r="C420" s="10"/>
      <c r="D420" s="10"/>
      <c r="E420" s="76"/>
      <c r="F420" s="76">
        <v>68.900000000000006</v>
      </c>
      <c r="H420" s="242"/>
      <c r="I420" s="82">
        <f>(B420*100/B421)-100</f>
        <v>15.410385259631497</v>
      </c>
      <c r="J420" s="254"/>
      <c r="M420" s="2"/>
      <c r="N420" s="82">
        <f t="shared" ref="N420:N452" si="32">(F420*100/F421)-100</f>
        <v>15.410385259631497</v>
      </c>
      <c r="O420" s="111" t="s">
        <v>232</v>
      </c>
      <c r="P420" s="34"/>
    </row>
    <row r="421" spans="1:18" ht="10.5" customHeight="1" x14ac:dyDescent="0.2">
      <c r="A421" s="21" t="s">
        <v>39</v>
      </c>
      <c r="B421" s="11">
        <f>SUM(C421:F421)</f>
        <v>59.7</v>
      </c>
      <c r="C421" s="10"/>
      <c r="D421" s="10"/>
      <c r="E421" s="76"/>
      <c r="F421" s="10">
        <v>59.7</v>
      </c>
      <c r="H421" s="242"/>
      <c r="I421" s="82"/>
      <c r="J421" s="254"/>
      <c r="M421" s="34"/>
      <c r="N421" s="82"/>
      <c r="O421" s="110" t="s">
        <v>176</v>
      </c>
      <c r="P421" s="34"/>
    </row>
    <row r="422" spans="1:18" ht="10.5" customHeight="1" x14ac:dyDescent="0.2">
      <c r="A422" s="139"/>
      <c r="B422" s="140"/>
      <c r="C422" s="140"/>
      <c r="D422" s="140"/>
      <c r="E422" s="140"/>
      <c r="F422" s="140"/>
      <c r="H422" s="242"/>
      <c r="I422" s="82"/>
      <c r="J422" s="254"/>
      <c r="M422" s="34"/>
      <c r="O422" s="2"/>
      <c r="P422" s="110"/>
      <c r="Q422" s="81"/>
    </row>
    <row r="423" spans="1:18" ht="10.5" customHeight="1" x14ac:dyDescent="0.2">
      <c r="A423" s="171" t="s">
        <v>9</v>
      </c>
      <c r="B423" s="172"/>
      <c r="C423" s="172"/>
      <c r="D423" s="172"/>
      <c r="E423" s="172"/>
      <c r="F423" s="172"/>
      <c r="H423" s="242"/>
      <c r="I423" s="82"/>
      <c r="J423" s="253"/>
      <c r="M423" s="34"/>
      <c r="N423" s="82"/>
      <c r="O423" s="2"/>
      <c r="P423" s="81"/>
      <c r="Q423" s="110"/>
    </row>
    <row r="424" spans="1:18" ht="10.5" customHeight="1" x14ac:dyDescent="0.2">
      <c r="A424" s="21" t="s">
        <v>38</v>
      </c>
      <c r="B424" s="11">
        <f>SUM(C424:F424)</f>
        <v>42.4</v>
      </c>
      <c r="C424" s="10"/>
      <c r="D424" s="10"/>
      <c r="E424" s="76"/>
      <c r="F424" s="10">
        <v>42.4</v>
      </c>
      <c r="H424" s="242"/>
      <c r="I424" s="82">
        <f>(B424*100/B425)-100</f>
        <v>-25.352112676056336</v>
      </c>
      <c r="J424" s="253"/>
      <c r="M424" s="2"/>
      <c r="N424" s="82">
        <f t="shared" si="32"/>
        <v>-25.352112676056336</v>
      </c>
      <c r="O424" s="110" t="s">
        <v>219</v>
      </c>
      <c r="P424" s="81"/>
    </row>
    <row r="425" spans="1:18" ht="10.5" customHeight="1" x14ac:dyDescent="0.2">
      <c r="A425" s="21" t="s">
        <v>39</v>
      </c>
      <c r="B425" s="11">
        <f>SUM(C425:F425)</f>
        <v>56.8</v>
      </c>
      <c r="C425" s="10"/>
      <c r="D425" s="10"/>
      <c r="E425" s="76"/>
      <c r="F425" s="10">
        <v>56.8</v>
      </c>
      <c r="H425" s="242"/>
      <c r="I425" s="82"/>
      <c r="J425" s="253"/>
      <c r="M425" s="34"/>
      <c r="N425" s="82"/>
      <c r="P425" s="81"/>
      <c r="Q425" s="32"/>
    </row>
    <row r="426" spans="1:18" ht="10.5" customHeight="1" x14ac:dyDescent="0.2">
      <c r="A426" s="139"/>
      <c r="B426" s="140"/>
      <c r="C426" s="140"/>
      <c r="D426" s="140"/>
      <c r="E426" s="140"/>
      <c r="F426" s="140"/>
      <c r="H426" s="242"/>
      <c r="I426" s="82"/>
      <c r="J426" s="253"/>
      <c r="M426" s="34"/>
      <c r="P426" s="110"/>
      <c r="Q426" s="34"/>
    </row>
    <row r="427" spans="1:18" ht="10.5" customHeight="1" x14ac:dyDescent="0.2">
      <c r="A427" s="136" t="s">
        <v>10</v>
      </c>
      <c r="B427" s="137"/>
      <c r="C427" s="137"/>
      <c r="D427" s="137"/>
      <c r="E427" s="137"/>
      <c r="F427" s="137"/>
      <c r="H427" s="242"/>
      <c r="I427" s="82"/>
      <c r="J427" s="253"/>
      <c r="M427" s="34"/>
      <c r="N427" s="82"/>
      <c r="P427" s="81"/>
      <c r="Q427" s="111"/>
      <c r="R427" s="111"/>
    </row>
    <row r="428" spans="1:18" ht="10.5" customHeight="1" x14ac:dyDescent="0.2">
      <c r="A428" s="21" t="s">
        <v>38</v>
      </c>
      <c r="B428" s="11">
        <f>SUM(C428:F428)</f>
        <v>89</v>
      </c>
      <c r="C428" s="10"/>
      <c r="D428" s="10"/>
      <c r="E428" s="76"/>
      <c r="F428" s="10">
        <v>89</v>
      </c>
      <c r="H428" s="242"/>
      <c r="I428" s="82">
        <f>(B428*100/B429)-100</f>
        <v>-11.354581673306782</v>
      </c>
      <c r="J428" s="253"/>
      <c r="M428" s="2"/>
      <c r="N428" s="82">
        <f t="shared" si="32"/>
        <v>-11.354581673306782</v>
      </c>
      <c r="O428" s="110" t="s">
        <v>220</v>
      </c>
      <c r="P428" s="34"/>
    </row>
    <row r="429" spans="1:18" ht="10.5" customHeight="1" x14ac:dyDescent="0.2">
      <c r="A429" s="21" t="s">
        <v>39</v>
      </c>
      <c r="B429" s="11">
        <f>SUM(C429:F429)</f>
        <v>100.4</v>
      </c>
      <c r="C429" s="10"/>
      <c r="D429" s="10"/>
      <c r="E429" s="76"/>
      <c r="F429" s="10">
        <v>100.4</v>
      </c>
      <c r="H429" s="242"/>
      <c r="I429" s="82"/>
      <c r="J429" s="253"/>
      <c r="M429" s="34"/>
      <c r="N429" s="82"/>
      <c r="O429" s="110" t="s">
        <v>177</v>
      </c>
      <c r="P429" s="34"/>
    </row>
    <row r="430" spans="1:18" ht="10.5" customHeight="1" x14ac:dyDescent="0.2">
      <c r="A430" s="139"/>
      <c r="B430" s="140"/>
      <c r="C430" s="140"/>
      <c r="D430" s="140"/>
      <c r="E430" s="140"/>
      <c r="F430" s="140"/>
      <c r="H430" s="242"/>
      <c r="I430" s="82"/>
      <c r="J430" s="253"/>
      <c r="M430" s="34"/>
      <c r="P430" s="111"/>
    </row>
    <row r="431" spans="1:18" ht="10.5" customHeight="1" x14ac:dyDescent="0.2">
      <c r="A431" s="136" t="s">
        <v>11</v>
      </c>
      <c r="B431" s="137"/>
      <c r="C431" s="137"/>
      <c r="D431" s="137"/>
      <c r="E431" s="137"/>
      <c r="F431" s="137"/>
      <c r="H431" s="242"/>
      <c r="I431" s="82"/>
      <c r="J431" s="253"/>
      <c r="L431" s="82"/>
      <c r="M431" s="34"/>
      <c r="N431" s="82"/>
      <c r="O431" s="2"/>
    </row>
    <row r="432" spans="1:18" ht="10.5" customHeight="1" x14ac:dyDescent="0.2">
      <c r="A432" s="21" t="s">
        <v>38</v>
      </c>
      <c r="B432" s="11">
        <f>SUM(C432:F432)</f>
        <v>56.5</v>
      </c>
      <c r="C432" s="10"/>
      <c r="D432" s="10"/>
      <c r="E432" s="76"/>
      <c r="F432" s="10">
        <v>56.5</v>
      </c>
      <c r="H432" s="242"/>
      <c r="I432" s="82">
        <f>(B432*100/B433)-100</f>
        <v>-6.7656765676567687</v>
      </c>
      <c r="J432" s="253"/>
      <c r="M432" s="2"/>
      <c r="N432" s="82">
        <f t="shared" si="32"/>
        <v>-6.7656765676567687</v>
      </c>
      <c r="O432" s="111" t="s">
        <v>178</v>
      </c>
    </row>
    <row r="433" spans="1:23" ht="10.5" customHeight="1" x14ac:dyDescent="0.2">
      <c r="A433" s="21" t="s">
        <v>39</v>
      </c>
      <c r="B433" s="11">
        <f>SUM(C433:F433)</f>
        <v>60.6</v>
      </c>
      <c r="C433" s="10"/>
      <c r="D433" s="10"/>
      <c r="E433" s="76"/>
      <c r="F433" s="10">
        <v>60.6</v>
      </c>
      <c r="H433" s="242"/>
      <c r="I433" s="82"/>
      <c r="J433" s="253"/>
      <c r="M433" s="34"/>
      <c r="N433" s="82"/>
      <c r="O433" s="110" t="s">
        <v>243</v>
      </c>
    </row>
    <row r="434" spans="1:23" ht="10.5" customHeight="1" x14ac:dyDescent="0.2">
      <c r="A434" s="143"/>
      <c r="B434" s="144"/>
      <c r="C434" s="144"/>
      <c r="D434" s="144"/>
      <c r="E434" s="144"/>
      <c r="F434" s="144"/>
      <c r="H434" s="242"/>
      <c r="I434" s="82"/>
      <c r="J434" s="253"/>
      <c r="M434" s="34"/>
    </row>
    <row r="435" spans="1:23" ht="10.5" customHeight="1" x14ac:dyDescent="0.2">
      <c r="A435" s="158" t="s">
        <v>114</v>
      </c>
      <c r="B435" s="159"/>
      <c r="C435" s="159"/>
      <c r="D435" s="159"/>
      <c r="E435" s="159"/>
      <c r="F435" s="159"/>
      <c r="H435" s="242"/>
      <c r="I435" s="82"/>
      <c r="J435" s="253"/>
      <c r="M435" s="34"/>
      <c r="N435" s="82"/>
    </row>
    <row r="436" spans="1:23" ht="10.5" customHeight="1" x14ac:dyDescent="0.2">
      <c r="A436" s="21" t="s">
        <v>38</v>
      </c>
      <c r="B436" s="11">
        <f>SUM(C436:F436)</f>
        <v>6</v>
      </c>
      <c r="C436" s="10"/>
      <c r="D436" s="10"/>
      <c r="E436" s="76"/>
      <c r="F436" s="10">
        <v>6</v>
      </c>
      <c r="H436" s="242"/>
      <c r="I436" s="82">
        <f>(B436*100/B437)-100</f>
        <v>-70</v>
      </c>
      <c r="J436" s="253"/>
      <c r="M436" s="34"/>
      <c r="N436" s="82">
        <f t="shared" si="32"/>
        <v>-70</v>
      </c>
    </row>
    <row r="437" spans="1:23" ht="10.5" customHeight="1" x14ac:dyDescent="0.2">
      <c r="A437" s="21" t="s">
        <v>39</v>
      </c>
      <c r="B437" s="11">
        <f>SUM(C437:F437)</f>
        <v>20</v>
      </c>
      <c r="C437" s="10"/>
      <c r="D437" s="10"/>
      <c r="E437" s="76"/>
      <c r="F437" s="10">
        <v>20</v>
      </c>
      <c r="H437" s="242"/>
      <c r="I437" s="82"/>
      <c r="J437" s="253"/>
      <c r="M437" s="34"/>
      <c r="N437" s="82"/>
    </row>
    <row r="438" spans="1:23" ht="10.5" customHeight="1" x14ac:dyDescent="0.2">
      <c r="A438" s="117"/>
      <c r="B438" s="118"/>
      <c r="C438" s="118"/>
      <c r="D438" s="118"/>
      <c r="E438" s="118"/>
      <c r="F438" s="118"/>
      <c r="H438" s="242"/>
      <c r="I438" s="82"/>
      <c r="J438" s="253"/>
      <c r="M438" s="34"/>
    </row>
    <row r="439" spans="1:23" ht="10.5" customHeight="1" x14ac:dyDescent="0.2">
      <c r="A439" s="179" t="s">
        <v>206</v>
      </c>
      <c r="B439" s="180"/>
      <c r="C439" s="180"/>
      <c r="D439" s="180"/>
      <c r="E439" s="180"/>
      <c r="F439" s="180"/>
      <c r="G439" s="66"/>
      <c r="H439" s="240"/>
      <c r="I439" s="82"/>
      <c r="J439" s="253"/>
      <c r="M439" s="34"/>
      <c r="N439" s="82"/>
    </row>
    <row r="440" spans="1:23" ht="10.5" customHeight="1" x14ac:dyDescent="0.2">
      <c r="A440" s="21" t="s">
        <v>38</v>
      </c>
      <c r="B440" s="5">
        <f>SUM(C440:F440)</f>
        <v>1227.1000000000001</v>
      </c>
      <c r="C440" s="7">
        <v>1134.7</v>
      </c>
      <c r="D440" s="7">
        <v>16.5</v>
      </c>
      <c r="E440" s="71"/>
      <c r="F440" s="7">
        <v>75.900000000000006</v>
      </c>
      <c r="H440" s="242"/>
      <c r="I440" s="82">
        <f>(B440*100/B441)-100</f>
        <v>12.289531478770144</v>
      </c>
      <c r="J440" s="250"/>
      <c r="L440" s="82">
        <f>((C440+E440)*100/(C441+E441))-100</f>
        <v>11.299656694458065</v>
      </c>
      <c r="M440" s="34"/>
      <c r="N440" s="82">
        <f t="shared" si="32"/>
        <v>29.743589743589752</v>
      </c>
      <c r="O440" s="110" t="s">
        <v>164</v>
      </c>
    </row>
    <row r="441" spans="1:23" ht="10.5" customHeight="1" x14ac:dyDescent="0.2">
      <c r="A441" s="21" t="s">
        <v>39</v>
      </c>
      <c r="B441" s="5">
        <f>SUM(C441:F441)</f>
        <v>1092.8</v>
      </c>
      <c r="C441" s="7">
        <v>1019.5</v>
      </c>
      <c r="D441" s="7">
        <v>14.8</v>
      </c>
      <c r="E441" s="71"/>
      <c r="F441" s="7">
        <v>58.5</v>
      </c>
      <c r="H441" s="242"/>
      <c r="I441" s="82"/>
      <c r="J441" s="250"/>
      <c r="M441" s="34"/>
      <c r="N441" s="82"/>
      <c r="O441" s="110" t="s">
        <v>179</v>
      </c>
    </row>
    <row r="442" spans="1:23" ht="10.5" customHeight="1" x14ac:dyDescent="0.2">
      <c r="A442" s="143"/>
      <c r="B442" s="144"/>
      <c r="C442" s="144"/>
      <c r="D442" s="144"/>
      <c r="E442" s="144"/>
      <c r="F442" s="144"/>
      <c r="H442" s="242"/>
      <c r="I442" s="82"/>
      <c r="J442" s="250"/>
      <c r="M442" s="34"/>
    </row>
    <row r="443" spans="1:23" ht="10.5" customHeight="1" x14ac:dyDescent="0.2">
      <c r="A443" s="141" t="s">
        <v>115</v>
      </c>
      <c r="B443" s="142"/>
      <c r="C443" s="142"/>
      <c r="D443" s="142"/>
      <c r="E443" s="142"/>
      <c r="F443" s="142"/>
      <c r="H443" s="242"/>
      <c r="I443" s="82"/>
      <c r="J443" s="250"/>
      <c r="L443" s="82"/>
      <c r="M443" s="34"/>
      <c r="N443" s="82"/>
      <c r="W443" s="34"/>
    </row>
    <row r="444" spans="1:23" ht="10.5" customHeight="1" x14ac:dyDescent="0.2">
      <c r="A444" s="21" t="s">
        <v>38</v>
      </c>
      <c r="B444" s="10">
        <f>SUM(C444:F444)</f>
        <v>110</v>
      </c>
      <c r="C444" s="10"/>
      <c r="D444" s="10"/>
      <c r="E444" s="76"/>
      <c r="F444" s="10">
        <v>110</v>
      </c>
      <c r="H444" s="242"/>
      <c r="I444" s="82">
        <f>(B444*100/B445)-100</f>
        <v>-29.032258064516128</v>
      </c>
      <c r="J444" s="250"/>
      <c r="L444" s="82"/>
      <c r="M444" s="34"/>
      <c r="N444" s="82">
        <f t="shared" si="32"/>
        <v>-29.032258064516128</v>
      </c>
    </row>
    <row r="445" spans="1:23" ht="10.5" customHeight="1" x14ac:dyDescent="0.2">
      <c r="A445" s="21" t="s">
        <v>39</v>
      </c>
      <c r="B445" s="10">
        <f>SUM(C445:F445)</f>
        <v>155</v>
      </c>
      <c r="C445" s="10"/>
      <c r="D445" s="10"/>
      <c r="E445" s="76"/>
      <c r="F445" s="10">
        <v>155</v>
      </c>
      <c r="H445" s="242"/>
      <c r="I445" s="82"/>
      <c r="J445" s="250"/>
      <c r="L445" s="82"/>
      <c r="M445" s="34"/>
      <c r="N445" s="82"/>
    </row>
    <row r="446" spans="1:23" ht="10.5" customHeight="1" x14ac:dyDescent="0.2">
      <c r="A446" s="143"/>
      <c r="B446" s="144"/>
      <c r="C446" s="144"/>
      <c r="D446" s="144"/>
      <c r="E446" s="144"/>
      <c r="F446" s="144"/>
      <c r="H446" s="242"/>
      <c r="I446" s="82"/>
      <c r="J446" s="250"/>
      <c r="L446" s="82"/>
      <c r="M446" s="34"/>
    </row>
    <row r="447" spans="1:23" ht="10.5" customHeight="1" x14ac:dyDescent="0.2">
      <c r="A447" s="147" t="s">
        <v>116</v>
      </c>
      <c r="B447" s="148"/>
      <c r="C447" s="148"/>
      <c r="D447" s="148"/>
      <c r="E447" s="148"/>
      <c r="F447" s="148"/>
      <c r="H447" s="242"/>
      <c r="I447" s="82"/>
      <c r="J447" s="250"/>
      <c r="L447" s="82"/>
      <c r="M447" s="34"/>
      <c r="N447" s="82"/>
    </row>
    <row r="448" spans="1:23" ht="10.5" customHeight="1" x14ac:dyDescent="0.2">
      <c r="A448" s="21" t="s">
        <v>38</v>
      </c>
      <c r="B448" s="76">
        <f>SUM(C448:F448)</f>
        <v>6398.7999999999993</v>
      </c>
      <c r="C448" s="76">
        <v>5647.7</v>
      </c>
      <c r="D448" s="76">
        <v>83.2</v>
      </c>
      <c r="E448" s="76"/>
      <c r="F448" s="76">
        <v>667.9</v>
      </c>
      <c r="H448" s="242"/>
      <c r="I448" s="82">
        <f>((B448)*100)/(B449)-100</f>
        <v>18.727154652565176</v>
      </c>
      <c r="J448" s="250"/>
      <c r="L448" s="114">
        <f>((C448)*100/(C449))-100</f>
        <v>17.724183932963697</v>
      </c>
      <c r="M448" s="34"/>
      <c r="N448" s="82">
        <f t="shared" si="32"/>
        <v>19.118958444801137</v>
      </c>
      <c r="O448" s="110" t="s">
        <v>236</v>
      </c>
    </row>
    <row r="449" spans="1:16" ht="10.5" customHeight="1" x14ac:dyDescent="0.2">
      <c r="A449" s="21" t="s">
        <v>39</v>
      </c>
      <c r="B449" s="10">
        <f>SUM(C449:F449)</f>
        <v>5389.4999999999991</v>
      </c>
      <c r="C449" s="10">
        <v>4797.3999999999996</v>
      </c>
      <c r="D449" s="10">
        <v>31.4</v>
      </c>
      <c r="E449" s="76"/>
      <c r="F449" s="10">
        <v>560.70000000000005</v>
      </c>
      <c r="H449" s="242"/>
      <c r="I449" s="82"/>
      <c r="J449" s="250"/>
      <c r="L449" s="82"/>
      <c r="M449" s="34"/>
      <c r="N449" s="82"/>
      <c r="O449" s="110" t="s">
        <v>212</v>
      </c>
      <c r="P449" s="35"/>
    </row>
    <row r="450" spans="1:16" ht="10.5" customHeight="1" x14ac:dyDescent="0.2">
      <c r="A450" s="143"/>
      <c r="B450" s="144"/>
      <c r="C450" s="144"/>
      <c r="D450" s="144"/>
      <c r="E450" s="144"/>
      <c r="F450" s="144"/>
      <c r="H450" s="242"/>
      <c r="I450" s="82"/>
      <c r="J450" s="250"/>
      <c r="L450" s="82"/>
      <c r="M450" s="34"/>
      <c r="O450" s="110" t="s">
        <v>242</v>
      </c>
    </row>
    <row r="451" spans="1:16" ht="10.5" customHeight="1" x14ac:dyDescent="0.2">
      <c r="A451" s="136" t="s">
        <v>117</v>
      </c>
      <c r="B451" s="137"/>
      <c r="C451" s="137"/>
      <c r="D451" s="137"/>
      <c r="E451" s="137"/>
      <c r="F451" s="137"/>
      <c r="H451" s="242"/>
      <c r="I451" s="82"/>
      <c r="J451" s="255"/>
      <c r="K451" s="34"/>
      <c r="L451" s="82"/>
      <c r="M451" s="34"/>
      <c r="N451" s="82"/>
    </row>
    <row r="452" spans="1:16" ht="10.5" customHeight="1" x14ac:dyDescent="0.2">
      <c r="A452" s="21" t="s">
        <v>38</v>
      </c>
      <c r="B452" s="11">
        <f>SUM(C452:F452)</f>
        <v>731.30000000000007</v>
      </c>
      <c r="C452" s="10">
        <v>658.2</v>
      </c>
      <c r="D452" s="10">
        <v>9.5</v>
      </c>
      <c r="E452" s="76"/>
      <c r="F452" s="76">
        <v>63.6</v>
      </c>
      <c r="H452" s="242"/>
      <c r="I452" s="82">
        <f>(B452*100/B453)-100</f>
        <v>5.5266955266955335</v>
      </c>
      <c r="J452" s="250"/>
      <c r="L452" s="82">
        <f>((C452+E452)*100/(C453+E453))-100</f>
        <v>5.1437699680511173</v>
      </c>
      <c r="M452" s="34"/>
      <c r="N452" s="82">
        <f t="shared" si="32"/>
        <v>9.8445595854922345</v>
      </c>
      <c r="O452" s="111"/>
    </row>
    <row r="453" spans="1:16" ht="10.5" customHeight="1" x14ac:dyDescent="0.2">
      <c r="A453" s="21" t="s">
        <v>39</v>
      </c>
      <c r="B453" s="11">
        <f>SUM(C453:F453)</f>
        <v>693</v>
      </c>
      <c r="C453" s="10">
        <v>626</v>
      </c>
      <c r="D453" s="10">
        <v>9.1</v>
      </c>
      <c r="E453" s="76"/>
      <c r="F453" s="10">
        <v>57.9</v>
      </c>
      <c r="H453" s="242"/>
      <c r="I453" s="82"/>
      <c r="J453" s="250"/>
      <c r="L453" s="82"/>
      <c r="M453" s="34"/>
    </row>
    <row r="454" spans="1:16" ht="10.5" customHeight="1" x14ac:dyDescent="0.2">
      <c r="A454" s="145"/>
      <c r="B454" s="146"/>
      <c r="C454" s="146"/>
      <c r="D454" s="146"/>
      <c r="E454" s="146"/>
      <c r="F454" s="146"/>
      <c r="H454" s="242"/>
      <c r="I454" s="82"/>
      <c r="J454" s="250"/>
      <c r="L454" s="82"/>
      <c r="M454" s="34"/>
      <c r="P454" s="35"/>
    </row>
    <row r="455" spans="1:16" ht="12.75" customHeight="1" x14ac:dyDescent="0.2">
      <c r="A455" s="136" t="s">
        <v>118</v>
      </c>
      <c r="B455" s="137"/>
      <c r="C455" s="137"/>
      <c r="D455" s="137"/>
      <c r="E455" s="137"/>
      <c r="F455" s="137"/>
      <c r="H455" s="242"/>
      <c r="I455" s="82"/>
      <c r="J455" s="250"/>
      <c r="M455" s="34"/>
    </row>
    <row r="456" spans="1:16" ht="10.5" customHeight="1" x14ac:dyDescent="0.2">
      <c r="A456" s="21" t="s">
        <v>38</v>
      </c>
      <c r="B456" s="11">
        <f>SUM(C456:F456)</f>
        <v>169.5</v>
      </c>
      <c r="C456" s="10">
        <v>159.69999999999999</v>
      </c>
      <c r="D456" s="10">
        <v>2.2999999999999998</v>
      </c>
      <c r="E456" s="76"/>
      <c r="F456" s="10">
        <v>7.5</v>
      </c>
      <c r="H456" s="242"/>
      <c r="I456" s="82">
        <f>(B456*100/B457)-100</f>
        <v>7.687420584498085</v>
      </c>
      <c r="J456" s="250"/>
      <c r="L456" s="82">
        <f>((C456+E456)*100/(C457+E457))-100</f>
        <v>16.061046511627893</v>
      </c>
      <c r="M456" s="34"/>
      <c r="N456" s="82">
        <f>(F456*100/F457)-100</f>
        <v>-57.865168539325843</v>
      </c>
      <c r="O456" s="110" t="s">
        <v>165</v>
      </c>
    </row>
    <row r="457" spans="1:16" ht="9.75" customHeight="1" x14ac:dyDescent="0.2">
      <c r="A457" s="21" t="s">
        <v>39</v>
      </c>
      <c r="B457" s="11">
        <f>SUM(C457:F457)</f>
        <v>157.4</v>
      </c>
      <c r="C457" s="10">
        <v>137.6</v>
      </c>
      <c r="D457" s="10">
        <v>2</v>
      </c>
      <c r="E457" s="76"/>
      <c r="F457" s="10">
        <v>17.8</v>
      </c>
      <c r="H457" s="242"/>
      <c r="I457" s="82"/>
      <c r="J457" s="250"/>
      <c r="M457" s="34"/>
      <c r="O457" s="111" t="s">
        <v>191</v>
      </c>
    </row>
    <row r="458" spans="1:16" ht="10.5" customHeight="1" x14ac:dyDescent="0.2">
      <c r="A458" s="138"/>
      <c r="B458" s="138"/>
      <c r="C458" s="138"/>
      <c r="D458" s="138"/>
      <c r="E458" s="138"/>
      <c r="F458" s="138"/>
      <c r="G458" s="67"/>
      <c r="H458" s="248"/>
      <c r="I458" s="82"/>
      <c r="J458" s="250"/>
      <c r="M458" s="34"/>
    </row>
    <row r="459" spans="1:16" ht="12.75" customHeight="1" thickBot="1" x14ac:dyDescent="0.25">
      <c r="A459" s="136" t="s">
        <v>119</v>
      </c>
      <c r="B459" s="137"/>
      <c r="C459" s="137"/>
      <c r="D459" s="137"/>
      <c r="E459" s="137"/>
      <c r="F459" s="137"/>
      <c r="G459" s="68" t="e">
        <f>SUM(#REF!+#REF!+G379+G384+G388+G392+G396+G400+G404+G408+G412+G416+G424+G436+#REF!+G444+G448+#REF!+#REF!+G456)</f>
        <v>#REF!</v>
      </c>
      <c r="H459" s="242"/>
      <c r="I459" s="82"/>
      <c r="J459" s="250"/>
      <c r="M459" s="34"/>
    </row>
    <row r="460" spans="1:16" ht="10.5" customHeight="1" x14ac:dyDescent="0.2">
      <c r="A460" s="21" t="s">
        <v>38</v>
      </c>
      <c r="B460" s="11">
        <f>SUM(C460:F460)</f>
        <v>36</v>
      </c>
      <c r="C460" s="10"/>
      <c r="D460" s="10"/>
      <c r="E460" s="76"/>
      <c r="F460" s="10">
        <v>36</v>
      </c>
      <c r="G460" s="47" t="e">
        <f>SUM(G370+#REF!+G380+G385+G389+G393+G397+G401+G405+G409+G413+G417+G425+G437+#REF!+G445+G449+#REF!+#REF!+#REF!+G457)</f>
        <v>#REF!</v>
      </c>
      <c r="H460" s="242"/>
      <c r="I460" s="82">
        <f>(B460*100/B461)-100</f>
        <v>9.0909090909090935</v>
      </c>
      <c r="J460" s="250"/>
      <c r="M460" s="34"/>
      <c r="N460" s="82">
        <f t="shared" ref="N460" si="33">(F460*100/F461)-100</f>
        <v>9.0909090909090935</v>
      </c>
    </row>
    <row r="461" spans="1:16" ht="10.5" customHeight="1" x14ac:dyDescent="0.2">
      <c r="A461" s="21" t="s">
        <v>39</v>
      </c>
      <c r="B461" s="11">
        <f>SUM(C461:F461)</f>
        <v>33</v>
      </c>
      <c r="C461" s="10"/>
      <c r="D461" s="10"/>
      <c r="E461" s="76"/>
      <c r="F461" s="10">
        <v>33</v>
      </c>
      <c r="H461" s="242"/>
      <c r="I461" s="82"/>
      <c r="J461" s="250"/>
      <c r="M461" s="34"/>
    </row>
    <row r="462" spans="1:16" ht="10.5" customHeight="1" x14ac:dyDescent="0.2">
      <c r="A462" s="139"/>
      <c r="B462" s="140"/>
      <c r="C462" s="140"/>
      <c r="D462" s="140"/>
      <c r="E462" s="140"/>
      <c r="F462" s="140"/>
      <c r="H462" s="242"/>
      <c r="I462" s="82"/>
      <c r="J462" s="250"/>
      <c r="M462" s="34"/>
    </row>
    <row r="463" spans="1:16" ht="10.5" customHeight="1" x14ac:dyDescent="0.2">
      <c r="A463" s="136" t="s">
        <v>120</v>
      </c>
      <c r="B463" s="137"/>
      <c r="C463" s="137"/>
      <c r="D463" s="137"/>
      <c r="E463" s="137"/>
      <c r="F463" s="137"/>
      <c r="H463" s="242"/>
      <c r="I463" s="82"/>
      <c r="J463" s="250"/>
      <c r="M463" s="34"/>
    </row>
    <row r="464" spans="1:16" ht="10.5" customHeight="1" x14ac:dyDescent="0.2">
      <c r="A464" s="21" t="s">
        <v>38</v>
      </c>
      <c r="B464" s="10">
        <f>SUM(C464:F464)</f>
        <v>10</v>
      </c>
      <c r="C464" s="10"/>
      <c r="D464" s="10"/>
      <c r="E464" s="76"/>
      <c r="F464" s="10">
        <v>10</v>
      </c>
      <c r="H464" s="242"/>
      <c r="I464" s="82">
        <f>(B464*100/B465)-100</f>
        <v>0</v>
      </c>
      <c r="J464" s="250"/>
      <c r="M464" s="34"/>
      <c r="N464" s="82">
        <f t="shared" ref="N464" si="34">(F464*100/F465)-100</f>
        <v>0</v>
      </c>
    </row>
    <row r="465" spans="1:14" ht="10.5" customHeight="1" x14ac:dyDescent="0.2">
      <c r="A465" s="21" t="s">
        <v>39</v>
      </c>
      <c r="B465" s="10">
        <f>SUM(C465:F465)</f>
        <v>10</v>
      </c>
      <c r="C465" s="10"/>
      <c r="D465" s="10"/>
      <c r="E465" s="76"/>
      <c r="F465" s="10">
        <v>10</v>
      </c>
      <c r="H465" s="242"/>
      <c r="I465" s="82"/>
      <c r="J465" s="250"/>
      <c r="M465" s="34"/>
    </row>
    <row r="466" spans="1:14" ht="10.5" customHeight="1" x14ac:dyDescent="0.2">
      <c r="A466" s="143"/>
      <c r="B466" s="144"/>
      <c r="C466" s="144"/>
      <c r="D466" s="144"/>
      <c r="E466" s="144"/>
      <c r="F466" s="144"/>
      <c r="H466" s="242"/>
      <c r="I466" s="82"/>
      <c r="J466" s="250"/>
      <c r="M466" s="34"/>
    </row>
    <row r="467" spans="1:14" ht="10.5" customHeight="1" x14ac:dyDescent="0.2">
      <c r="A467" s="136" t="s">
        <v>121</v>
      </c>
      <c r="B467" s="137"/>
      <c r="C467" s="137"/>
      <c r="D467" s="137"/>
      <c r="E467" s="137"/>
      <c r="F467" s="137"/>
      <c r="H467" s="242"/>
      <c r="I467" s="82"/>
      <c r="J467" s="250"/>
      <c r="M467" s="34"/>
    </row>
    <row r="468" spans="1:14" ht="10.5" customHeight="1" x14ac:dyDescent="0.2">
      <c r="A468" s="21" t="s">
        <v>38</v>
      </c>
      <c r="B468" s="10">
        <v>0</v>
      </c>
      <c r="C468" s="10"/>
      <c r="D468" s="10"/>
      <c r="E468" s="76"/>
      <c r="F468" s="76">
        <v>0</v>
      </c>
      <c r="H468" s="242"/>
      <c r="I468" s="82"/>
      <c r="J468" s="250"/>
      <c r="M468" s="34"/>
      <c r="N468" s="82"/>
    </row>
    <row r="469" spans="1:14" ht="10.5" customHeight="1" x14ac:dyDescent="0.2">
      <c r="A469" s="21" t="s">
        <v>39</v>
      </c>
      <c r="B469" s="10">
        <f>SUM(C469:F469)</f>
        <v>0</v>
      </c>
      <c r="C469" s="10"/>
      <c r="D469" s="10"/>
      <c r="E469" s="76"/>
      <c r="F469" s="10">
        <v>0</v>
      </c>
      <c r="H469" s="242"/>
      <c r="I469" s="82"/>
      <c r="J469" s="250"/>
      <c r="M469" s="34"/>
    </row>
    <row r="470" spans="1:14" ht="10.5" customHeight="1" x14ac:dyDescent="0.2">
      <c r="A470" s="139"/>
      <c r="B470" s="140"/>
      <c r="C470" s="140"/>
      <c r="D470" s="140"/>
      <c r="E470" s="140"/>
      <c r="F470" s="140"/>
      <c r="H470" s="242"/>
      <c r="I470" s="82"/>
      <c r="J470" s="250"/>
      <c r="M470" s="34"/>
    </row>
    <row r="471" spans="1:14" ht="10.5" customHeight="1" x14ac:dyDescent="0.2">
      <c r="A471" s="136" t="s">
        <v>30</v>
      </c>
      <c r="B471" s="137"/>
      <c r="C471" s="137"/>
      <c r="D471" s="137"/>
      <c r="E471" s="137"/>
      <c r="F471" s="137"/>
      <c r="H471" s="242"/>
      <c r="I471" s="82"/>
      <c r="J471" s="250"/>
      <c r="M471" s="34"/>
    </row>
    <row r="472" spans="1:14" ht="10.5" customHeight="1" x14ac:dyDescent="0.2">
      <c r="A472" s="21" t="s">
        <v>38</v>
      </c>
      <c r="B472" s="10">
        <f>SUM(C472:F472)</f>
        <v>1</v>
      </c>
      <c r="C472" s="10"/>
      <c r="D472" s="10"/>
      <c r="E472" s="76"/>
      <c r="F472" s="10">
        <v>1</v>
      </c>
      <c r="H472" s="242"/>
      <c r="I472" s="82">
        <f>(B472*100/B473)-100</f>
        <v>0</v>
      </c>
      <c r="J472" s="250"/>
      <c r="M472" s="34"/>
      <c r="N472" s="82">
        <f t="shared" ref="N472" si="35">(F472*100/F473)-100</f>
        <v>0</v>
      </c>
    </row>
    <row r="473" spans="1:14" ht="10.5" customHeight="1" x14ac:dyDescent="0.2">
      <c r="A473" s="1" t="s">
        <v>39</v>
      </c>
      <c r="B473" s="10">
        <f>SUM(C473:F473)</f>
        <v>1</v>
      </c>
      <c r="C473" s="10"/>
      <c r="D473" s="10"/>
      <c r="E473" s="76"/>
      <c r="F473" s="10">
        <v>1</v>
      </c>
      <c r="H473" s="242"/>
      <c r="I473" s="82"/>
      <c r="J473" s="250"/>
      <c r="M473" s="34"/>
    </row>
    <row r="474" spans="1:14" ht="10.5" customHeight="1" x14ac:dyDescent="0.2">
      <c r="A474" s="139"/>
      <c r="B474" s="140"/>
      <c r="C474" s="140"/>
      <c r="D474" s="140"/>
      <c r="E474" s="140"/>
      <c r="F474" s="140"/>
      <c r="H474" s="242"/>
      <c r="I474" s="82"/>
      <c r="J474" s="250"/>
      <c r="M474" s="34"/>
    </row>
    <row r="475" spans="1:14" ht="10.5" customHeight="1" x14ac:dyDescent="0.2">
      <c r="A475" s="136" t="s">
        <v>122</v>
      </c>
      <c r="B475" s="137"/>
      <c r="C475" s="137"/>
      <c r="D475" s="137"/>
      <c r="E475" s="137"/>
      <c r="F475" s="137"/>
      <c r="H475" s="242"/>
      <c r="I475" s="82"/>
      <c r="J475" s="250"/>
      <c r="M475" s="34"/>
    </row>
    <row r="476" spans="1:14" ht="12.75" customHeight="1" x14ac:dyDescent="0.2">
      <c r="A476" s="21" t="s">
        <v>38</v>
      </c>
      <c r="B476" s="11">
        <f>SUM(C476:F476)</f>
        <v>350</v>
      </c>
      <c r="C476" s="10"/>
      <c r="D476" s="10"/>
      <c r="E476" s="76"/>
      <c r="F476" s="76">
        <v>350</v>
      </c>
      <c r="H476" s="242"/>
      <c r="I476" s="82">
        <f>(B476*100/B477)-100</f>
        <v>-9.0909090909090935</v>
      </c>
      <c r="J476" s="250"/>
      <c r="M476" s="34"/>
      <c r="N476" s="82">
        <f t="shared" ref="N476:N526" si="36">(F476*100/F477)-100</f>
        <v>-9.0909090909090935</v>
      </c>
    </row>
    <row r="477" spans="1:14" ht="10.5" customHeight="1" x14ac:dyDescent="0.2">
      <c r="A477" s="21" t="s">
        <v>39</v>
      </c>
      <c r="B477" s="11">
        <f>SUM(C477:F477)</f>
        <v>385</v>
      </c>
      <c r="C477" s="10"/>
      <c r="D477" s="10"/>
      <c r="E477" s="76"/>
      <c r="F477" s="10">
        <v>385</v>
      </c>
      <c r="H477" s="242"/>
      <c r="I477" s="82"/>
      <c r="J477" s="250"/>
      <c r="M477" s="34"/>
    </row>
    <row r="478" spans="1:14" ht="10.5" customHeight="1" x14ac:dyDescent="0.2">
      <c r="A478" s="139"/>
      <c r="B478" s="140"/>
      <c r="C478" s="140"/>
      <c r="D478" s="140"/>
      <c r="E478" s="140"/>
      <c r="F478" s="140"/>
      <c r="H478" s="242"/>
      <c r="I478" s="82"/>
      <c r="J478" s="250"/>
      <c r="L478" s="82"/>
      <c r="M478" s="34"/>
    </row>
    <row r="479" spans="1:14" ht="10.5" customHeight="1" x14ac:dyDescent="0.2">
      <c r="A479" s="141" t="s">
        <v>123</v>
      </c>
      <c r="B479" s="142"/>
      <c r="C479" s="142"/>
      <c r="D479" s="142"/>
      <c r="E479" s="142"/>
      <c r="F479" s="142"/>
      <c r="H479" s="242"/>
      <c r="I479" s="82"/>
      <c r="J479" s="250"/>
      <c r="M479" s="34"/>
    </row>
    <row r="480" spans="1:14" ht="10.5" customHeight="1" x14ac:dyDescent="0.2">
      <c r="A480" s="21" t="s">
        <v>38</v>
      </c>
      <c r="B480" s="11">
        <f>SUM(C480:F480)</f>
        <v>1167.0999999999999</v>
      </c>
      <c r="C480" s="10"/>
      <c r="D480" s="10"/>
      <c r="E480" s="76"/>
      <c r="F480" s="10">
        <v>1167.0999999999999</v>
      </c>
      <c r="H480" s="242"/>
      <c r="I480" s="82">
        <f>(B480*100/B481)-100</f>
        <v>-32.21234826044028</v>
      </c>
      <c r="J480" s="250"/>
      <c r="M480" s="34"/>
      <c r="N480" s="82">
        <f t="shared" si="36"/>
        <v>-32.21234826044028</v>
      </c>
    </row>
    <row r="481" spans="1:14" ht="9.75" customHeight="1" x14ac:dyDescent="0.2">
      <c r="A481" s="21" t="s">
        <v>39</v>
      </c>
      <c r="B481" s="11">
        <f>SUM(C481:F481)</f>
        <v>1721.7</v>
      </c>
      <c r="C481" s="10"/>
      <c r="D481" s="10"/>
      <c r="E481" s="76"/>
      <c r="F481" s="10">
        <v>1721.7</v>
      </c>
      <c r="H481" s="242"/>
      <c r="I481" s="82"/>
      <c r="J481" s="250"/>
      <c r="M481" s="34"/>
      <c r="N481" s="82"/>
    </row>
    <row r="482" spans="1:14" ht="12.75" customHeight="1" x14ac:dyDescent="0.2">
      <c r="A482" s="139"/>
      <c r="B482" s="140"/>
      <c r="C482" s="140"/>
      <c r="D482" s="140"/>
      <c r="E482" s="140"/>
      <c r="F482" s="140"/>
      <c r="H482" s="242"/>
      <c r="I482" s="82"/>
      <c r="J482" s="255"/>
      <c r="K482" s="34"/>
      <c r="L482" s="82"/>
      <c r="M482" s="34"/>
      <c r="N482" s="82"/>
    </row>
    <row r="483" spans="1:14" ht="13.5" customHeight="1" x14ac:dyDescent="0.2">
      <c r="A483" s="136" t="s">
        <v>124</v>
      </c>
      <c r="B483" s="137"/>
      <c r="C483" s="137"/>
      <c r="D483" s="137"/>
      <c r="E483" s="137"/>
      <c r="F483" s="137"/>
      <c r="H483" s="242"/>
      <c r="I483" s="82"/>
      <c r="J483" s="250"/>
      <c r="M483" s="34"/>
      <c r="N483" s="82"/>
    </row>
    <row r="484" spans="1:14" ht="16.5" customHeight="1" x14ac:dyDescent="0.2">
      <c r="A484" s="21" t="s">
        <v>38</v>
      </c>
      <c r="B484" s="11">
        <f>SUM(C484:F484)</f>
        <v>1</v>
      </c>
      <c r="C484" s="10"/>
      <c r="D484" s="10"/>
      <c r="E484" s="76"/>
      <c r="F484" s="10">
        <v>1</v>
      </c>
      <c r="H484" s="242"/>
      <c r="I484" s="82"/>
      <c r="J484" s="250"/>
      <c r="M484" s="34"/>
      <c r="N484" s="82"/>
    </row>
    <row r="485" spans="1:14" ht="13.15" customHeight="1" x14ac:dyDescent="0.2">
      <c r="A485" s="21" t="s">
        <v>39</v>
      </c>
      <c r="B485" s="11">
        <f>SUM(C485:F485)</f>
        <v>0</v>
      </c>
      <c r="C485" s="10"/>
      <c r="D485" s="10"/>
      <c r="E485" s="76"/>
      <c r="F485" s="10">
        <v>0</v>
      </c>
      <c r="H485" s="242"/>
      <c r="I485" s="82"/>
      <c r="J485" s="250"/>
      <c r="M485" s="34"/>
      <c r="N485" s="82"/>
    </row>
    <row r="486" spans="1:14" ht="12.75" customHeight="1" x14ac:dyDescent="0.2">
      <c r="A486" s="139"/>
      <c r="B486" s="140"/>
      <c r="C486" s="140"/>
      <c r="D486" s="140"/>
      <c r="E486" s="140"/>
      <c r="F486" s="140"/>
      <c r="H486" s="242"/>
      <c r="I486" s="82"/>
      <c r="J486" s="255"/>
      <c r="M486" s="34"/>
      <c r="N486" s="82"/>
    </row>
    <row r="487" spans="1:14" ht="13.9" customHeight="1" x14ac:dyDescent="0.2">
      <c r="A487" s="136" t="s">
        <v>196</v>
      </c>
      <c r="B487" s="137"/>
      <c r="C487" s="137"/>
      <c r="D487" s="137"/>
      <c r="E487" s="137"/>
      <c r="F487" s="137"/>
      <c r="H487" s="242"/>
      <c r="I487" s="82"/>
      <c r="J487" s="250"/>
      <c r="M487" s="34"/>
      <c r="N487" s="82"/>
    </row>
    <row r="488" spans="1:14" ht="13.9" customHeight="1" x14ac:dyDescent="0.2">
      <c r="A488" s="21" t="s">
        <v>38</v>
      </c>
      <c r="B488" s="11">
        <f>SUM(C488:F488)</f>
        <v>1.5</v>
      </c>
      <c r="C488" s="10"/>
      <c r="D488" s="10"/>
      <c r="E488" s="76"/>
      <c r="F488" s="10">
        <v>1.5</v>
      </c>
      <c r="H488" s="242"/>
      <c r="I488" s="82"/>
      <c r="J488" s="250"/>
      <c r="M488" s="34"/>
      <c r="N488" s="82"/>
    </row>
    <row r="489" spans="1:14" ht="15" customHeight="1" thickBot="1" x14ac:dyDescent="0.25">
      <c r="A489" s="21" t="s">
        <v>39</v>
      </c>
      <c r="B489" s="11">
        <f>SUM(C489:F489)</f>
        <v>0</v>
      </c>
      <c r="C489" s="10"/>
      <c r="D489" s="10"/>
      <c r="E489" s="76"/>
      <c r="F489" s="10">
        <v>0</v>
      </c>
      <c r="H489" s="242"/>
      <c r="I489" s="82"/>
      <c r="J489" s="250"/>
      <c r="K489" s="34"/>
      <c r="L489" s="82"/>
      <c r="M489" s="34"/>
      <c r="N489" s="82"/>
    </row>
    <row r="490" spans="1:14" ht="15" customHeight="1" thickBot="1" x14ac:dyDescent="0.25">
      <c r="A490" s="234" t="s">
        <v>28</v>
      </c>
      <c r="B490" s="235"/>
      <c r="C490" s="235"/>
      <c r="D490" s="235"/>
      <c r="E490" s="235"/>
      <c r="F490" s="236"/>
      <c r="H490" s="242"/>
      <c r="I490" s="82"/>
      <c r="J490" s="250"/>
      <c r="M490" s="34"/>
      <c r="N490" s="82"/>
    </row>
    <row r="491" spans="1:14" ht="23.45" customHeight="1" thickBot="1" x14ac:dyDescent="0.25">
      <c r="A491" s="23" t="s">
        <v>38</v>
      </c>
      <c r="B491" s="12">
        <f>SUM(C491:F491)</f>
        <v>11783</v>
      </c>
      <c r="C491" s="14">
        <f t="shared" ref="C491:E492" si="37">SUM(C392+C396+C400+C404+C408+C412+C416+C420+C424+C428+C432+C436+C440+C444+C448+C452+C456+C460+C464+C468+C472+C476+C480+C484)</f>
        <v>7600.2999999999993</v>
      </c>
      <c r="D491" s="14">
        <f t="shared" si="37"/>
        <v>111.5</v>
      </c>
      <c r="E491" s="14">
        <f t="shared" si="37"/>
        <v>0</v>
      </c>
      <c r="F491" s="14">
        <f>SUM(F392+F396+F400+F404+F408+F412+F416+F420+F424+F428+F432+F436+F440+F444+F448+F452+F456+F460+F464+F468+F472+F476+F480+F484+F488)</f>
        <v>4071.2</v>
      </c>
      <c r="H491" s="242"/>
      <c r="I491" s="82">
        <f>(B491*100/B492)-100</f>
        <v>4.1186190564553726</v>
      </c>
      <c r="J491" s="250"/>
      <c r="L491" s="114">
        <f>((C491)*100/(C492))-100</f>
        <v>15.497302636577743</v>
      </c>
      <c r="M491" s="34"/>
      <c r="N491" s="82">
        <f t="shared" si="36"/>
        <v>-12.991814665213397</v>
      </c>
    </row>
    <row r="492" spans="1:14" ht="16.149999999999999" customHeight="1" thickBot="1" x14ac:dyDescent="0.25">
      <c r="A492" s="24" t="s">
        <v>39</v>
      </c>
      <c r="B492" s="101">
        <f>SUM(C492:F492)</f>
        <v>11316.900000000001</v>
      </c>
      <c r="C492" s="14">
        <f t="shared" si="37"/>
        <v>6580.5</v>
      </c>
      <c r="D492" s="14">
        <f t="shared" si="37"/>
        <v>57.300000000000004</v>
      </c>
      <c r="E492" s="14">
        <f t="shared" si="37"/>
        <v>0</v>
      </c>
      <c r="F492" s="14">
        <f>SUM(F393+F397+F401+F405+F409+F413+F417+F421+F425+F429+F433+F437+F441+F445+F449+F453+F457+F461+F465+F469+F473+F477+F481+F485)</f>
        <v>4679.1000000000004</v>
      </c>
      <c r="H492" s="242"/>
      <c r="I492" s="82"/>
      <c r="J492" s="250"/>
      <c r="M492" s="34"/>
      <c r="N492" s="82"/>
    </row>
    <row r="493" spans="1:14" ht="9.6" customHeight="1" thickBot="1" x14ac:dyDescent="0.25">
      <c r="A493" s="152"/>
      <c r="B493" s="152"/>
      <c r="C493" s="152"/>
      <c r="D493" s="152"/>
      <c r="E493" s="152"/>
      <c r="F493" s="152"/>
      <c r="H493" s="242"/>
      <c r="I493" s="82"/>
      <c r="J493" s="250"/>
      <c r="M493" s="34"/>
      <c r="N493" s="82"/>
    </row>
    <row r="494" spans="1:14" ht="27.6" customHeight="1" thickBot="1" x14ac:dyDescent="0.25">
      <c r="A494" s="231" t="s">
        <v>26</v>
      </c>
      <c r="B494" s="232"/>
      <c r="C494" s="232"/>
      <c r="D494" s="232"/>
      <c r="E494" s="232"/>
      <c r="F494" s="233"/>
      <c r="H494" s="242"/>
      <c r="I494" s="82"/>
      <c r="J494" s="250"/>
      <c r="M494" s="34"/>
      <c r="N494" s="82"/>
    </row>
    <row r="495" spans="1:14" ht="10.5" customHeight="1" x14ac:dyDescent="0.2">
      <c r="A495" s="153"/>
      <c r="B495" s="155" t="s">
        <v>0</v>
      </c>
      <c r="C495" s="153" t="s">
        <v>2</v>
      </c>
      <c r="D495" s="153"/>
      <c r="E495" s="153"/>
      <c r="F495" s="153"/>
      <c r="H495" s="242"/>
      <c r="I495" s="82"/>
      <c r="J495" s="250"/>
      <c r="M495" s="34"/>
      <c r="N495" s="82"/>
    </row>
    <row r="496" spans="1:14" ht="38.450000000000003" customHeight="1" x14ac:dyDescent="0.2">
      <c r="A496" s="154"/>
      <c r="B496" s="156"/>
      <c r="C496" s="126" t="s">
        <v>14</v>
      </c>
      <c r="D496" s="126" t="s">
        <v>13</v>
      </c>
      <c r="E496" s="94"/>
      <c r="F496" s="126" t="s">
        <v>1</v>
      </c>
      <c r="H496" s="242"/>
      <c r="I496" s="82"/>
      <c r="J496" s="250"/>
      <c r="M496" s="34"/>
      <c r="N496" s="82"/>
    </row>
    <row r="497" spans="1:15" ht="27" customHeight="1" thickBot="1" x14ac:dyDescent="0.25">
      <c r="A497" s="150" t="s">
        <v>125</v>
      </c>
      <c r="B497" s="151"/>
      <c r="C497" s="151"/>
      <c r="D497" s="151"/>
      <c r="E497" s="151"/>
      <c r="F497" s="151"/>
      <c r="H497" s="242"/>
      <c r="I497" s="82"/>
      <c r="J497" s="250"/>
      <c r="M497" s="34"/>
      <c r="N497" s="82"/>
      <c r="O497" s="149" t="s">
        <v>235</v>
      </c>
    </row>
    <row r="498" spans="1:15" ht="16.899999999999999" customHeight="1" x14ac:dyDescent="0.2">
      <c r="A498" s="23" t="s">
        <v>38</v>
      </c>
      <c r="B498" s="11">
        <f>SUM(C498:F498)</f>
        <v>960</v>
      </c>
      <c r="C498" s="10"/>
      <c r="D498" s="10"/>
      <c r="E498" s="76"/>
      <c r="F498" s="10">
        <v>960</v>
      </c>
      <c r="H498" s="242"/>
      <c r="I498" s="82">
        <f>(B498*100/B499)-100</f>
        <v>213.52057478772048</v>
      </c>
      <c r="J498" s="250"/>
      <c r="M498" s="34"/>
      <c r="N498" s="82">
        <f t="shared" si="36"/>
        <v>213.52057478772048</v>
      </c>
      <c r="O498" s="149"/>
    </row>
    <row r="499" spans="1:15" ht="13.15" customHeight="1" x14ac:dyDescent="0.2">
      <c r="A499" s="21" t="s">
        <v>39</v>
      </c>
      <c r="B499" s="11">
        <f>SUM(C499:F499)</f>
        <v>306.2</v>
      </c>
      <c r="C499" s="10"/>
      <c r="D499" s="10"/>
      <c r="E499" s="76"/>
      <c r="F499" s="10">
        <v>306.2</v>
      </c>
      <c r="H499" s="242"/>
      <c r="I499" s="82"/>
      <c r="J499" s="250"/>
      <c r="M499" s="34"/>
      <c r="N499" s="82"/>
      <c r="O499" s="149"/>
    </row>
    <row r="500" spans="1:15" ht="10.5" customHeight="1" x14ac:dyDescent="0.2">
      <c r="A500" s="143"/>
      <c r="B500" s="144"/>
      <c r="C500" s="144"/>
      <c r="D500" s="144"/>
      <c r="E500" s="144"/>
      <c r="F500" s="144"/>
      <c r="H500" s="242"/>
      <c r="I500" s="82"/>
      <c r="J500" s="250"/>
      <c r="M500" s="34"/>
      <c r="N500" s="82"/>
      <c r="O500" s="149"/>
    </row>
    <row r="501" spans="1:15" ht="17.45" customHeight="1" thickBot="1" x14ac:dyDescent="0.25">
      <c r="A501" s="158" t="s">
        <v>126</v>
      </c>
      <c r="B501" s="159"/>
      <c r="C501" s="159"/>
      <c r="D501" s="159"/>
      <c r="E501" s="159"/>
      <c r="F501" s="159"/>
      <c r="H501" s="242"/>
      <c r="I501" s="82"/>
      <c r="J501" s="250"/>
      <c r="M501" s="34"/>
      <c r="N501" s="82"/>
      <c r="O501" s="110" t="s">
        <v>181</v>
      </c>
    </row>
    <row r="502" spans="1:15" ht="12.6" customHeight="1" thickBot="1" x14ac:dyDescent="0.25">
      <c r="A502" s="23" t="s">
        <v>38</v>
      </c>
      <c r="B502" s="11">
        <f>SUM(C502:F502)</f>
        <v>588</v>
      </c>
      <c r="C502" s="10"/>
      <c r="D502" s="10"/>
      <c r="E502" s="76"/>
      <c r="F502" s="10">
        <v>588</v>
      </c>
      <c r="G502" s="123"/>
      <c r="H502" s="248"/>
      <c r="I502" s="82">
        <f>(B502*100/B503)-100</f>
        <v>46.268656716417922</v>
      </c>
      <c r="J502" s="250"/>
      <c r="M502" s="34"/>
      <c r="N502" s="82">
        <f t="shared" si="36"/>
        <v>46.268656716417922</v>
      </c>
    </row>
    <row r="503" spans="1:15" ht="14.45" customHeight="1" x14ac:dyDescent="0.2">
      <c r="A503" s="21" t="s">
        <v>39</v>
      </c>
      <c r="B503" s="11">
        <f>SUM(C503:F503)</f>
        <v>402</v>
      </c>
      <c r="C503" s="10"/>
      <c r="D503" s="10"/>
      <c r="E503" s="76"/>
      <c r="F503" s="10">
        <v>402</v>
      </c>
      <c r="G503" s="61"/>
      <c r="H503" s="242"/>
      <c r="I503" s="82"/>
      <c r="J503" s="250"/>
      <c r="M503" s="34"/>
      <c r="N503" s="82"/>
    </row>
    <row r="504" spans="1:15" ht="10.5" customHeight="1" thickBot="1" x14ac:dyDescent="0.25">
      <c r="A504" s="139"/>
      <c r="B504" s="140"/>
      <c r="C504" s="140"/>
      <c r="D504" s="140"/>
      <c r="E504" s="140"/>
      <c r="F504" s="140"/>
      <c r="G504" s="64"/>
      <c r="H504" s="242"/>
      <c r="I504" s="82"/>
      <c r="J504" s="242"/>
      <c r="M504" s="34"/>
      <c r="N504" s="82"/>
    </row>
    <row r="505" spans="1:15" ht="25.9" customHeight="1" thickBot="1" x14ac:dyDescent="0.25">
      <c r="A505" s="160" t="s">
        <v>127</v>
      </c>
      <c r="B505" s="161"/>
      <c r="C505" s="161"/>
      <c r="D505" s="161"/>
      <c r="E505" s="161"/>
      <c r="F505" s="161"/>
      <c r="H505" s="242"/>
      <c r="I505" s="82"/>
      <c r="J505" s="250"/>
      <c r="M505" s="34"/>
      <c r="N505" s="82"/>
    </row>
    <row r="506" spans="1:15" ht="20.45" customHeight="1" x14ac:dyDescent="0.2">
      <c r="A506" s="23" t="s">
        <v>38</v>
      </c>
      <c r="B506" s="73">
        <f>SUM(C506:F506)</f>
        <v>300</v>
      </c>
      <c r="C506" s="5"/>
      <c r="D506" s="5"/>
      <c r="E506" s="73"/>
      <c r="F506" s="5">
        <v>300</v>
      </c>
      <c r="H506" s="242"/>
      <c r="I506" s="82">
        <f>(B506*100/B507)-100</f>
        <v>114.28571428571428</v>
      </c>
      <c r="J506" s="250"/>
      <c r="M506" s="34"/>
      <c r="N506" s="82">
        <f t="shared" si="36"/>
        <v>114.28571428571428</v>
      </c>
      <c r="O506" s="209" t="s">
        <v>182</v>
      </c>
    </row>
    <row r="507" spans="1:15" ht="14.45" customHeight="1" x14ac:dyDescent="0.2">
      <c r="A507" s="21" t="s">
        <v>39</v>
      </c>
      <c r="B507" s="73">
        <f>SUM(C507:F507)</f>
        <v>140</v>
      </c>
      <c r="C507" s="5"/>
      <c r="D507" s="5"/>
      <c r="E507" s="73"/>
      <c r="F507" s="5">
        <v>140</v>
      </c>
      <c r="H507" s="242"/>
      <c r="I507" s="82"/>
      <c r="J507" s="250"/>
      <c r="M507" s="34"/>
      <c r="N507" s="82"/>
      <c r="O507" s="209"/>
    </row>
    <row r="508" spans="1:15" ht="10.5" customHeight="1" x14ac:dyDescent="0.2">
      <c r="A508" s="139"/>
      <c r="B508" s="140"/>
      <c r="C508" s="140"/>
      <c r="D508" s="140"/>
      <c r="E508" s="140"/>
      <c r="F508" s="140"/>
      <c r="H508" s="242"/>
      <c r="I508" s="82"/>
      <c r="J508" s="250"/>
      <c r="M508" s="34"/>
      <c r="N508" s="82"/>
      <c r="O508" s="209"/>
    </row>
    <row r="509" spans="1:15" ht="25.15" customHeight="1" thickBot="1" x14ac:dyDescent="0.25">
      <c r="A509" s="160" t="s">
        <v>128</v>
      </c>
      <c r="B509" s="161"/>
      <c r="C509" s="161"/>
      <c r="D509" s="161"/>
      <c r="E509" s="161"/>
      <c r="F509" s="161"/>
      <c r="H509" s="242"/>
      <c r="I509" s="82"/>
      <c r="J509" s="250"/>
      <c r="M509" s="34"/>
      <c r="N509" s="82"/>
      <c r="O509" s="209"/>
    </row>
    <row r="510" spans="1:15" ht="18" customHeight="1" x14ac:dyDescent="0.2">
      <c r="A510" s="23" t="s">
        <v>38</v>
      </c>
      <c r="B510" s="5">
        <f>SUM(C510:F510)</f>
        <v>48</v>
      </c>
      <c r="C510" s="5"/>
      <c r="D510" s="5"/>
      <c r="E510" s="73"/>
      <c r="F510" s="5">
        <v>48</v>
      </c>
      <c r="G510" s="33"/>
      <c r="H510" s="242"/>
      <c r="I510" s="82">
        <f>(B510*100/B511)-100</f>
        <v>-61.6</v>
      </c>
      <c r="J510" s="250"/>
      <c r="N510" s="82">
        <f t="shared" si="36"/>
        <v>-61.6</v>
      </c>
    </row>
    <row r="511" spans="1:15" ht="10.5" customHeight="1" x14ac:dyDescent="0.2">
      <c r="A511" s="21" t="s">
        <v>39</v>
      </c>
      <c r="B511" s="5">
        <f>SUM(C511:F511)</f>
        <v>125</v>
      </c>
      <c r="C511" s="5"/>
      <c r="D511" s="5"/>
      <c r="E511" s="73"/>
      <c r="F511" s="5">
        <v>125</v>
      </c>
      <c r="H511" s="242"/>
      <c r="I511" s="82"/>
      <c r="J511" s="250"/>
      <c r="N511" s="82"/>
    </row>
    <row r="512" spans="1:15" ht="10.5" customHeight="1" x14ac:dyDescent="0.2">
      <c r="A512" s="139"/>
      <c r="B512" s="140"/>
      <c r="C512" s="140"/>
      <c r="D512" s="140"/>
      <c r="E512" s="140"/>
      <c r="F512" s="140"/>
      <c r="H512" s="242"/>
      <c r="I512" s="82"/>
      <c r="J512" s="250"/>
      <c r="N512" s="82"/>
    </row>
    <row r="513" spans="1:16" ht="24" customHeight="1" thickBot="1" x14ac:dyDescent="0.25">
      <c r="A513" s="141" t="s">
        <v>129</v>
      </c>
      <c r="B513" s="142"/>
      <c r="C513" s="142"/>
      <c r="D513" s="142"/>
      <c r="E513" s="142"/>
      <c r="F513" s="142"/>
      <c r="H513" s="242"/>
      <c r="I513" s="82"/>
      <c r="J513" s="250"/>
      <c r="N513" s="82"/>
    </row>
    <row r="514" spans="1:16" ht="15" customHeight="1" x14ac:dyDescent="0.2">
      <c r="A514" s="23" t="s">
        <v>38</v>
      </c>
      <c r="B514" s="11">
        <f>SUM(C514:F514)</f>
        <v>50</v>
      </c>
      <c r="C514" s="10"/>
      <c r="D514" s="10"/>
      <c r="E514" s="76"/>
      <c r="F514" s="10">
        <v>50</v>
      </c>
      <c r="G514" s="53" t="e">
        <f>SUM(G490+G494+G502+G498+G506+#REF!)</f>
        <v>#REF!</v>
      </c>
      <c r="H514" s="249">
        <f>H507-H513</f>
        <v>0</v>
      </c>
      <c r="I514" s="82">
        <f>(B514*100/B515)-100</f>
        <v>0</v>
      </c>
      <c r="J514" s="250"/>
      <c r="N514" s="82">
        <f t="shared" si="36"/>
        <v>0</v>
      </c>
    </row>
    <row r="515" spans="1:16" ht="12.75" customHeight="1" x14ac:dyDescent="0.2">
      <c r="A515" s="21" t="s">
        <v>39</v>
      </c>
      <c r="B515" s="11">
        <f>SUM(C515:F515)</f>
        <v>50</v>
      </c>
      <c r="C515" s="10"/>
      <c r="D515" s="10"/>
      <c r="E515" s="76"/>
      <c r="F515" s="10">
        <v>50</v>
      </c>
      <c r="H515" s="242"/>
      <c r="I515" s="82"/>
      <c r="J515" s="250"/>
      <c r="M515" s="83"/>
      <c r="N515" s="82"/>
    </row>
    <row r="516" spans="1:16" ht="13.5" customHeight="1" x14ac:dyDescent="0.2">
      <c r="A516" s="139"/>
      <c r="B516" s="140"/>
      <c r="C516" s="140"/>
      <c r="D516" s="140"/>
      <c r="E516" s="140"/>
      <c r="F516" s="140"/>
      <c r="H516" s="242"/>
      <c r="I516" s="82"/>
      <c r="J516" s="250"/>
      <c r="N516" s="82"/>
    </row>
    <row r="517" spans="1:16" ht="13.9" customHeight="1" thickBot="1" x14ac:dyDescent="0.25">
      <c r="A517" s="136" t="s">
        <v>130</v>
      </c>
      <c r="B517" s="137"/>
      <c r="C517" s="137"/>
      <c r="D517" s="137"/>
      <c r="E517" s="137"/>
      <c r="F517" s="137"/>
      <c r="H517" s="242"/>
      <c r="I517" s="82"/>
      <c r="J517" s="250"/>
      <c r="N517" s="82"/>
    </row>
    <row r="518" spans="1:16" ht="20.45" customHeight="1" x14ac:dyDescent="0.2">
      <c r="A518" s="23" t="s">
        <v>38</v>
      </c>
      <c r="B518" s="10">
        <f>SUM(C518:F518)</f>
        <v>144</v>
      </c>
      <c r="C518" s="10"/>
      <c r="D518" s="10"/>
      <c r="E518" s="76"/>
      <c r="F518" s="10">
        <v>144</v>
      </c>
      <c r="H518" s="242"/>
      <c r="I518" s="82">
        <f>(B518*100/B519)-100</f>
        <v>10.769230769230774</v>
      </c>
      <c r="J518" s="250"/>
      <c r="M518" s="34"/>
      <c r="N518" s="82">
        <f t="shared" si="36"/>
        <v>10.769230769230774</v>
      </c>
    </row>
    <row r="519" spans="1:16" ht="19.149999999999999" customHeight="1" x14ac:dyDescent="0.2">
      <c r="A519" s="21" t="s">
        <v>39</v>
      </c>
      <c r="B519" s="10">
        <f>SUM(C519:F519)</f>
        <v>130</v>
      </c>
      <c r="C519" s="10"/>
      <c r="D519" s="10"/>
      <c r="E519" s="76"/>
      <c r="F519" s="10">
        <v>130</v>
      </c>
      <c r="H519" s="242"/>
      <c r="I519" s="82"/>
      <c r="J519" s="255"/>
      <c r="K519" s="83"/>
      <c r="N519" s="82"/>
    </row>
    <row r="520" spans="1:16" ht="15" customHeight="1" thickBot="1" x14ac:dyDescent="0.25">
      <c r="A520" s="162"/>
      <c r="B520" s="162"/>
      <c r="C520" s="162"/>
      <c r="D520" s="162"/>
      <c r="E520" s="162"/>
      <c r="F520" s="162"/>
      <c r="G520" s="50"/>
      <c r="H520" s="242"/>
      <c r="I520" s="82"/>
      <c r="J520" s="250"/>
      <c r="N520" s="82"/>
    </row>
    <row r="521" spans="1:16" ht="25.15" customHeight="1" thickBot="1" x14ac:dyDescent="0.25">
      <c r="A521" s="237" t="s">
        <v>29</v>
      </c>
      <c r="B521" s="238"/>
      <c r="C521" s="238"/>
      <c r="D521" s="238"/>
      <c r="E521" s="238"/>
      <c r="F521" s="239"/>
      <c r="H521" s="242"/>
      <c r="I521" s="82"/>
      <c r="J521" s="250"/>
      <c r="L521" s="82"/>
      <c r="N521" s="82"/>
    </row>
    <row r="522" spans="1:16" ht="12.75" customHeight="1" thickBot="1" x14ac:dyDescent="0.25">
      <c r="A522" s="132" t="s">
        <v>38</v>
      </c>
      <c r="B522" s="16">
        <f>SUM(C522:F522)</f>
        <v>2090</v>
      </c>
      <c r="C522" s="133">
        <f t="shared" ref="C522:E522" si="38">SUM(C498+C502+C510+C506+C514+C518)</f>
        <v>0</v>
      </c>
      <c r="D522" s="133">
        <f t="shared" si="38"/>
        <v>0</v>
      </c>
      <c r="E522" s="133">
        <f t="shared" si="38"/>
        <v>0</v>
      </c>
      <c r="F522" s="133">
        <f>SUM(F498+F502+F510+F506+F514+F518)</f>
        <v>2090</v>
      </c>
      <c r="H522" s="242"/>
      <c r="I522" s="82">
        <f>(B522*100/B523)-100</f>
        <v>81.234824835241056</v>
      </c>
      <c r="J522" s="250"/>
      <c r="N522" s="82">
        <f t="shared" si="36"/>
        <v>81.234824835241056</v>
      </c>
    </row>
    <row r="523" spans="1:16" ht="19.149999999999999" customHeight="1" thickBot="1" x14ac:dyDescent="0.25">
      <c r="A523" s="24" t="s">
        <v>39</v>
      </c>
      <c r="B523" s="13">
        <f>SUM(C523:F523)</f>
        <v>1153.2</v>
      </c>
      <c r="C523" s="14">
        <f t="shared" ref="C523:E523" si="39">SUM(C499+C503+C511+C507+C515+C519)</f>
        <v>0</v>
      </c>
      <c r="D523" s="14">
        <f t="shared" si="39"/>
        <v>0</v>
      </c>
      <c r="E523" s="14">
        <f t="shared" si="39"/>
        <v>0</v>
      </c>
      <c r="F523" s="14">
        <f>SUM(F499+F503+F511+F507+F515+F519)</f>
        <v>1153.2</v>
      </c>
      <c r="H523" s="242"/>
      <c r="I523" s="82"/>
      <c r="J523" s="250"/>
      <c r="K523" s="34"/>
      <c r="N523" s="82"/>
    </row>
    <row r="524" spans="1:16" ht="26.25" customHeight="1" thickBot="1" x14ac:dyDescent="0.25">
      <c r="A524" s="83"/>
      <c r="B524" s="83"/>
      <c r="C524" s="83"/>
      <c r="D524" s="83"/>
      <c r="F524" s="83"/>
      <c r="H524" s="242"/>
      <c r="I524" s="82"/>
      <c r="J524" s="250"/>
      <c r="L524" s="113"/>
      <c r="N524" s="82"/>
    </row>
    <row r="525" spans="1:16" ht="12" customHeight="1" thickBot="1" x14ac:dyDescent="0.25">
      <c r="A525" s="237" t="s">
        <v>131</v>
      </c>
      <c r="B525" s="238"/>
      <c r="C525" s="238"/>
      <c r="D525" s="238"/>
      <c r="E525" s="238"/>
      <c r="F525" s="238"/>
      <c r="H525" s="242"/>
      <c r="I525" s="82"/>
      <c r="J525" s="250"/>
      <c r="N525" s="82"/>
      <c r="P525" s="35"/>
    </row>
    <row r="526" spans="1:16" ht="27" customHeight="1" x14ac:dyDescent="0.2">
      <c r="A526" s="23" t="s">
        <v>38</v>
      </c>
      <c r="B526" s="104">
        <f>SUM(C526:F526)</f>
        <v>47001.009999999995</v>
      </c>
      <c r="C526" s="12">
        <f>SUM(C120,C183,C205,C385,C304,C318,C491,C522)</f>
        <v>23041.299999999996</v>
      </c>
      <c r="D526" s="12">
        <f>SUM(D120,D183,D205,D385,D304,D318,D491,D522)</f>
        <v>335.01</v>
      </c>
      <c r="E526" s="104">
        <f>SUM(E120,E183,E205,E385,E304,E318,E491,E522)</f>
        <v>0</v>
      </c>
      <c r="F526" s="12">
        <f>SUM(F120,F183,F205,F385,F304,F318,F491,F522)</f>
        <v>23624.7</v>
      </c>
      <c r="H526" s="242"/>
      <c r="I526" s="82">
        <f>((B526)*100/(B527))-100</f>
        <v>7.4009304833851957</v>
      </c>
      <c r="J526" s="250"/>
      <c r="L526" s="82">
        <f>((C526)*100/(C527))-100</f>
        <v>12.040787547835876</v>
      </c>
      <c r="N526" s="82">
        <f t="shared" si="36"/>
        <v>3.000008719688168</v>
      </c>
    </row>
    <row r="527" spans="1:16" ht="22.9" customHeight="1" thickBot="1" x14ac:dyDescent="0.25">
      <c r="A527" s="24" t="s">
        <v>39</v>
      </c>
      <c r="B527" s="13">
        <f>SUM(C527:F527)</f>
        <v>43762.2</v>
      </c>
      <c r="C527" s="13">
        <f>SUM(C121,C184,C206,C386,C305,C319,C492,C523)</f>
        <v>20565.099999999999</v>
      </c>
      <c r="D527" s="13">
        <f>SUM(D121,D184,D206,D386,D305,D319,D492,D523)</f>
        <v>260.5</v>
      </c>
      <c r="E527" s="99">
        <f>SUM(E121,E184,E206,E386,E305,E319,E492,E523)</f>
        <v>0</v>
      </c>
      <c r="F527" s="14">
        <f>SUM(F121,F184,F206,F386,F305,F319,F492,F523)</f>
        <v>22936.600000000002</v>
      </c>
      <c r="H527" s="250"/>
      <c r="J527" s="250"/>
      <c r="L527" s="82"/>
      <c r="N527" s="82"/>
    </row>
    <row r="528" spans="1:16" ht="13.9" customHeight="1" thickBot="1" x14ac:dyDescent="0.25">
      <c r="A528" s="18"/>
      <c r="B528" s="69"/>
      <c r="C528" s="69"/>
      <c r="D528" s="69"/>
      <c r="E528" s="69"/>
      <c r="F528" s="69"/>
      <c r="H528" s="250"/>
      <c r="J528" s="250"/>
      <c r="N528" s="82"/>
    </row>
    <row r="529" spans="1:15" ht="18.600000000000001" customHeight="1" x14ac:dyDescent="0.2">
      <c r="A529" s="27" t="s">
        <v>40</v>
      </c>
      <c r="B529" s="102">
        <f>SUM(C529:F529)</f>
        <v>3147</v>
      </c>
      <c r="C529" s="102">
        <f>C179+C175+C171+C167</f>
        <v>0</v>
      </c>
      <c r="D529" s="102">
        <f>D179+D175+D171+D167</f>
        <v>0</v>
      </c>
      <c r="E529" s="102">
        <f>E179+E175+E171+E167</f>
        <v>0</v>
      </c>
      <c r="F529" s="102">
        <f>F179+F175+F171+F167</f>
        <v>3147</v>
      </c>
      <c r="H529" s="250"/>
      <c r="J529" s="250"/>
      <c r="N529" s="82"/>
    </row>
    <row r="530" spans="1:15" ht="24.6" customHeight="1" thickBot="1" x14ac:dyDescent="0.25">
      <c r="A530" s="131" t="s">
        <v>41</v>
      </c>
      <c r="B530" s="99">
        <f>SUM(C530:F530)</f>
        <v>43854.009999999995</v>
      </c>
      <c r="C530" s="105">
        <f>C526-C529</f>
        <v>23041.299999999996</v>
      </c>
      <c r="D530" s="105">
        <f t="shared" ref="D530:E530" si="40">D526-D529</f>
        <v>335.01</v>
      </c>
      <c r="E530" s="105">
        <f t="shared" si="40"/>
        <v>0</v>
      </c>
      <c r="F530" s="105">
        <f>F526-F529</f>
        <v>20477.7</v>
      </c>
      <c r="H530" s="250"/>
      <c r="J530" s="250"/>
      <c r="N530" s="82"/>
    </row>
    <row r="531" spans="1:15" ht="10.5" customHeight="1" thickBot="1" x14ac:dyDescent="0.25">
      <c r="A531" s="157"/>
      <c r="B531" s="157"/>
      <c r="C531" s="157"/>
      <c r="D531" s="157"/>
      <c r="E531" s="157"/>
      <c r="F531" s="157"/>
      <c r="H531" s="250"/>
      <c r="J531" s="250"/>
      <c r="N531" s="82"/>
    </row>
    <row r="532" spans="1:15" ht="12.75" customHeight="1" x14ac:dyDescent="0.2">
      <c r="A532" s="28" t="s">
        <v>33</v>
      </c>
      <c r="B532" s="103">
        <f>SUM(C532:F532)</f>
        <v>3715.6</v>
      </c>
      <c r="C532" s="103">
        <f>C180</f>
        <v>0</v>
      </c>
      <c r="D532" s="103">
        <f>D180</f>
        <v>0</v>
      </c>
      <c r="E532" s="102">
        <f>E180</f>
        <v>0</v>
      </c>
      <c r="F532" s="103">
        <f>F180+F176+F172+F168</f>
        <v>3715.6</v>
      </c>
      <c r="H532" s="250"/>
      <c r="J532" s="250"/>
      <c r="N532" s="82"/>
      <c r="O532" s="111"/>
    </row>
    <row r="533" spans="1:15" ht="26.45" customHeight="1" thickBot="1" x14ac:dyDescent="0.25">
      <c r="A533" s="29" t="s">
        <v>32</v>
      </c>
      <c r="B533" s="106">
        <f>B527-B532</f>
        <v>40046.6</v>
      </c>
      <c r="C533" s="106">
        <f t="shared" ref="C533:E533" si="41">C527-C532</f>
        <v>20565.099999999999</v>
      </c>
      <c r="D533" s="106">
        <f t="shared" si="41"/>
        <v>260.5</v>
      </c>
      <c r="E533" s="105">
        <f t="shared" si="41"/>
        <v>0</v>
      </c>
      <c r="F533" s="107">
        <f>F527-F532</f>
        <v>19221.000000000004</v>
      </c>
      <c r="H533" s="250"/>
      <c r="J533" s="250"/>
      <c r="N533" s="82"/>
    </row>
    <row r="534" spans="1:15" ht="18.600000000000001" customHeight="1" x14ac:dyDescent="0.2"/>
    <row r="539" spans="1:15" ht="21.6" customHeight="1" x14ac:dyDescent="0.2">
      <c r="O539" s="115"/>
    </row>
    <row r="540" spans="1:15" ht="25.15" customHeight="1" x14ac:dyDescent="0.2"/>
  </sheetData>
  <mergeCells count="279">
    <mergeCell ref="O506:O509"/>
    <mergeCell ref="A222:F222"/>
    <mergeCell ref="A236:F236"/>
    <mergeCell ref="L3:L5"/>
    <mergeCell ref="N3:N5"/>
    <mergeCell ref="J1:J2"/>
    <mergeCell ref="O3:O5"/>
    <mergeCell ref="C495:F495"/>
    <mergeCell ref="A415:F415"/>
    <mergeCell ref="A418:F418"/>
    <mergeCell ref="A391:F391"/>
    <mergeCell ref="A394:F394"/>
    <mergeCell ref="A395:F395"/>
    <mergeCell ref="A398:F398"/>
    <mergeCell ref="A399:F399"/>
    <mergeCell ref="A402:F402"/>
    <mergeCell ref="A426:F426"/>
    <mergeCell ref="A427:F427"/>
    <mergeCell ref="A434:F434"/>
    <mergeCell ref="A435:F435"/>
    <mergeCell ref="A446:F446"/>
    <mergeCell ref="A439:F439"/>
    <mergeCell ref="A267:F267"/>
    <mergeCell ref="A279:F279"/>
    <mergeCell ref="A271:F271"/>
    <mergeCell ref="A268:F268"/>
    <mergeCell ref="A280:F280"/>
    <mergeCell ref="A275:F275"/>
    <mergeCell ref="A276:F276"/>
    <mergeCell ref="A310:F310"/>
    <mergeCell ref="A313:F313"/>
    <mergeCell ref="A284:F284"/>
    <mergeCell ref="A292:F292"/>
    <mergeCell ref="A295:F295"/>
    <mergeCell ref="A296:F296"/>
    <mergeCell ref="A303:F303"/>
    <mergeCell ref="A307:F307"/>
    <mergeCell ref="A308:A309"/>
    <mergeCell ref="B308:B309"/>
    <mergeCell ref="C308:F308"/>
    <mergeCell ref="A299:F299"/>
    <mergeCell ref="A300:F300"/>
    <mergeCell ref="J116:J118"/>
    <mergeCell ref="J84:J86"/>
    <mergeCell ref="A88:F88"/>
    <mergeCell ref="A63:F63"/>
    <mergeCell ref="A64:F64"/>
    <mergeCell ref="A67:F67"/>
    <mergeCell ref="A68:F68"/>
    <mergeCell ref="A96:F96"/>
    <mergeCell ref="A108:F108"/>
    <mergeCell ref="A111:F111"/>
    <mergeCell ref="A112:F112"/>
    <mergeCell ref="A115:F115"/>
    <mergeCell ref="A116:F116"/>
    <mergeCell ref="A91:F91"/>
    <mergeCell ref="A92:F92"/>
    <mergeCell ref="A95:F95"/>
    <mergeCell ref="A71:F71"/>
    <mergeCell ref="A72:F72"/>
    <mergeCell ref="A79:F79"/>
    <mergeCell ref="A80:F80"/>
    <mergeCell ref="A83:F83"/>
    <mergeCell ref="A211:F211"/>
    <mergeCell ref="B124:B125"/>
    <mergeCell ref="C124:F124"/>
    <mergeCell ref="A126:F126"/>
    <mergeCell ref="A153:F153"/>
    <mergeCell ref="A174:F174"/>
    <mergeCell ref="A177:F177"/>
    <mergeCell ref="A287:F287"/>
    <mergeCell ref="A288:F288"/>
    <mergeCell ref="A291:F291"/>
    <mergeCell ref="A263:F263"/>
    <mergeCell ref="A264:F264"/>
    <mergeCell ref="A272:F272"/>
    <mergeCell ref="A283:F283"/>
    <mergeCell ref="A201:F201"/>
    <mergeCell ref="A204:F204"/>
    <mergeCell ref="A189:F189"/>
    <mergeCell ref="A192:F192"/>
    <mergeCell ref="A260:F260"/>
    <mergeCell ref="A178:F178"/>
    <mergeCell ref="A208:F208"/>
    <mergeCell ref="A200:F200"/>
    <mergeCell ref="A259:F259"/>
    <mergeCell ref="A240:F240"/>
    <mergeCell ref="A243:F243"/>
    <mergeCell ref="A244:F244"/>
    <mergeCell ref="A247:F247"/>
    <mergeCell ref="A248:F248"/>
    <mergeCell ref="A251:F251"/>
    <mergeCell ref="A256:F256"/>
    <mergeCell ref="A209:A210"/>
    <mergeCell ref="B209:B210"/>
    <mergeCell ref="A215:F215"/>
    <mergeCell ref="A218:F218"/>
    <mergeCell ref="A227:F227"/>
    <mergeCell ref="A228:F228"/>
    <mergeCell ref="A231:F231"/>
    <mergeCell ref="A252:F252"/>
    <mergeCell ref="A255:F255"/>
    <mergeCell ref="A232:F232"/>
    <mergeCell ref="A214:F214"/>
    <mergeCell ref="A219:F219"/>
    <mergeCell ref="A224:F224"/>
    <mergeCell ref="A223:F223"/>
    <mergeCell ref="C209:F209"/>
    <mergeCell ref="C187:F187"/>
    <mergeCell ref="A130:F130"/>
    <mergeCell ref="A133:F133"/>
    <mergeCell ref="A134:F134"/>
    <mergeCell ref="A193:F193"/>
    <mergeCell ref="A196:F196"/>
    <mergeCell ref="A197:F197"/>
    <mergeCell ref="A182:F182"/>
    <mergeCell ref="A166:F166"/>
    <mergeCell ref="A181:F181"/>
    <mergeCell ref="A158:F158"/>
    <mergeCell ref="A162:F162"/>
    <mergeCell ref="A141:F141"/>
    <mergeCell ref="A142:F142"/>
    <mergeCell ref="A145:F145"/>
    <mergeCell ref="A146:F146"/>
    <mergeCell ref="A149:F149"/>
    <mergeCell ref="A150:F150"/>
    <mergeCell ref="A170:F170"/>
    <mergeCell ref="A154:F154"/>
    <mergeCell ref="B187:B188"/>
    <mergeCell ref="A186:F186"/>
    <mergeCell ref="A187:A188"/>
    <mergeCell ref="J3:J5"/>
    <mergeCell ref="A24:F24"/>
    <mergeCell ref="A28:F28"/>
    <mergeCell ref="A31:F31"/>
    <mergeCell ref="A99:F99"/>
    <mergeCell ref="A100:F100"/>
    <mergeCell ref="A15:F15"/>
    <mergeCell ref="A27:F27"/>
    <mergeCell ref="A16:F16"/>
    <mergeCell ref="A19:F19"/>
    <mergeCell ref="A20:F20"/>
    <mergeCell ref="A36:F36"/>
    <mergeCell ref="A6:F6"/>
    <mergeCell ref="A7:F7"/>
    <mergeCell ref="A8:F8"/>
    <mergeCell ref="A2:G3"/>
    <mergeCell ref="A4:A5"/>
    <mergeCell ref="B4:B5"/>
    <mergeCell ref="C4:F4"/>
    <mergeCell ref="G4:G5"/>
    <mergeCell ref="A60:F60"/>
    <mergeCell ref="I3:I5"/>
    <mergeCell ref="A11:F11"/>
    <mergeCell ref="J81:J82"/>
    <mergeCell ref="A12:F12"/>
    <mergeCell ref="A44:F44"/>
    <mergeCell ref="A55:F55"/>
    <mergeCell ref="A84:F84"/>
    <mergeCell ref="A137:F137"/>
    <mergeCell ref="A138:F138"/>
    <mergeCell ref="A119:F119"/>
    <mergeCell ref="A32:F32"/>
    <mergeCell ref="A43:F43"/>
    <mergeCell ref="A47:F47"/>
    <mergeCell ref="A56:F56"/>
    <mergeCell ref="A40:F40"/>
    <mergeCell ref="A48:F48"/>
    <mergeCell ref="A51:F51"/>
    <mergeCell ref="A52:F52"/>
    <mergeCell ref="A59:F59"/>
    <mergeCell ref="A103:F103"/>
    <mergeCell ref="A104:F104"/>
    <mergeCell ref="A107:F107"/>
    <mergeCell ref="A123:F123"/>
    <mergeCell ref="A124:A125"/>
    <mergeCell ref="A129:F129"/>
    <mergeCell ref="A75:F75"/>
    <mergeCell ref="A76:F76"/>
    <mergeCell ref="A328:F328"/>
    <mergeCell ref="A314:F314"/>
    <mergeCell ref="A317:F317"/>
    <mergeCell ref="A331:F331"/>
    <mergeCell ref="A332:F332"/>
    <mergeCell ref="A335:F335"/>
    <mergeCell ref="A336:F336"/>
    <mergeCell ref="A339:F339"/>
    <mergeCell ref="A321:F321"/>
    <mergeCell ref="A322:A323"/>
    <mergeCell ref="B322:B323"/>
    <mergeCell ref="C322:F322"/>
    <mergeCell ref="A324:F324"/>
    <mergeCell ref="A327:F327"/>
    <mergeCell ref="J348:J350"/>
    <mergeCell ref="A359:F359"/>
    <mergeCell ref="A360:F360"/>
    <mergeCell ref="A340:F340"/>
    <mergeCell ref="A343:F343"/>
    <mergeCell ref="A344:F344"/>
    <mergeCell ref="A347:F347"/>
    <mergeCell ref="A348:F348"/>
    <mergeCell ref="A351:F351"/>
    <mergeCell ref="A363:F363"/>
    <mergeCell ref="A364:F364"/>
    <mergeCell ref="A367:F367"/>
    <mergeCell ref="A368:F368"/>
    <mergeCell ref="A372:F372"/>
    <mergeCell ref="A380:F380"/>
    <mergeCell ref="A383:F383"/>
    <mergeCell ref="A352:F352"/>
    <mergeCell ref="A355:F355"/>
    <mergeCell ref="A356:F356"/>
    <mergeCell ref="A371:F371"/>
    <mergeCell ref="A375:F375"/>
    <mergeCell ref="A376:F376"/>
    <mergeCell ref="A384:F384"/>
    <mergeCell ref="A388:F388"/>
    <mergeCell ref="A389:A390"/>
    <mergeCell ref="B389:B390"/>
    <mergeCell ref="C389:F389"/>
    <mergeCell ref="A387:F387"/>
    <mergeCell ref="A419:F419"/>
    <mergeCell ref="A422:F422"/>
    <mergeCell ref="A423:F423"/>
    <mergeCell ref="A403:F403"/>
    <mergeCell ref="A406:F406"/>
    <mergeCell ref="A407:F407"/>
    <mergeCell ref="A410:F410"/>
    <mergeCell ref="A411:F411"/>
    <mergeCell ref="A414:F414"/>
    <mergeCell ref="A513:F513"/>
    <mergeCell ref="A516:F516"/>
    <mergeCell ref="A521:F521"/>
    <mergeCell ref="A525:F525"/>
    <mergeCell ref="A531:F531"/>
    <mergeCell ref="A501:F501"/>
    <mergeCell ref="A504:F504"/>
    <mergeCell ref="A505:F505"/>
    <mergeCell ref="A508:F508"/>
    <mergeCell ref="A509:F509"/>
    <mergeCell ref="A512:F512"/>
    <mergeCell ref="A520:F520"/>
    <mergeCell ref="A517:F517"/>
    <mergeCell ref="O497:O500"/>
    <mergeCell ref="A459:F459"/>
    <mergeCell ref="A462:F462"/>
    <mergeCell ref="A463:F463"/>
    <mergeCell ref="A466:F466"/>
    <mergeCell ref="A470:F470"/>
    <mergeCell ref="A471:F471"/>
    <mergeCell ref="A467:F467"/>
    <mergeCell ref="A475:F475"/>
    <mergeCell ref="A478:F478"/>
    <mergeCell ref="A474:F474"/>
    <mergeCell ref="A497:F497"/>
    <mergeCell ref="A500:F500"/>
    <mergeCell ref="A479:F479"/>
    <mergeCell ref="A482:F482"/>
    <mergeCell ref="A483:F483"/>
    <mergeCell ref="A493:F493"/>
    <mergeCell ref="A494:F494"/>
    <mergeCell ref="A495:A496"/>
    <mergeCell ref="A490:F490"/>
    <mergeCell ref="B495:B496"/>
    <mergeCell ref="A487:F487"/>
    <mergeCell ref="A486:F486"/>
    <mergeCell ref="A455:F455"/>
    <mergeCell ref="A458:F458"/>
    <mergeCell ref="A431:F431"/>
    <mergeCell ref="A430:F430"/>
    <mergeCell ref="J423:J435"/>
    <mergeCell ref="A443:F443"/>
    <mergeCell ref="J436:J439"/>
    <mergeCell ref="A442:F442"/>
    <mergeCell ref="J415:J419"/>
    <mergeCell ref="A454:F454"/>
    <mergeCell ref="A447:F447"/>
    <mergeCell ref="A450:F450"/>
    <mergeCell ref="A451:F451"/>
  </mergeCells>
  <pageMargins left="0.25" right="0.25" top="0.75" bottom="0.75" header="0.3" footer="0.3"/>
  <pageSetup paperSize="9" scale="50" fitToHeight="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2"/>
  <sheetViews>
    <sheetView workbookViewId="0">
      <selection activeCell="L24" sqref="L24"/>
    </sheetView>
  </sheetViews>
  <sheetFormatPr defaultRowHeight="12.75" x14ac:dyDescent="0.2"/>
  <sheetData>
    <row r="1" spans="3:4" ht="15.75" x14ac:dyDescent="0.2">
      <c r="C1" s="3"/>
      <c r="D1" s="3"/>
    </row>
    <row r="2" spans="3:4" ht="15.75" x14ac:dyDescent="0.2">
      <c r="C2" s="3"/>
      <c r="D2" s="3"/>
    </row>
    <row r="3" spans="3:4" ht="15.75" x14ac:dyDescent="0.2">
      <c r="C3" s="3"/>
      <c r="D3" s="3"/>
    </row>
    <row r="4" spans="3:4" ht="15.75" x14ac:dyDescent="0.2">
      <c r="C4" s="3"/>
      <c r="D4" s="3"/>
    </row>
    <row r="5" spans="3:4" ht="15.75" x14ac:dyDescent="0.2">
      <c r="C5" s="3"/>
      <c r="D5" s="3"/>
    </row>
    <row r="6" spans="3:4" ht="15.75" x14ac:dyDescent="0.2">
      <c r="C6" s="3"/>
      <c r="D6" s="3"/>
    </row>
    <row r="7" spans="3:4" ht="15.75" x14ac:dyDescent="0.2">
      <c r="C7" s="3"/>
      <c r="D7" s="3"/>
    </row>
    <row r="8" spans="3:4" ht="15.75" x14ac:dyDescent="0.2">
      <c r="C8" s="3"/>
      <c r="D8" s="3"/>
    </row>
    <row r="9" spans="3:4" ht="15.75" x14ac:dyDescent="0.2">
      <c r="C9" s="3"/>
      <c r="D9" s="3"/>
    </row>
    <row r="10" spans="3:4" ht="15.75" x14ac:dyDescent="0.2">
      <c r="C10" s="3"/>
      <c r="D10" s="3"/>
    </row>
    <row r="11" spans="3:4" ht="15.75" x14ac:dyDescent="0.2">
      <c r="C11" s="3"/>
      <c r="D11" s="3"/>
    </row>
    <row r="12" spans="3:4" ht="15.75" x14ac:dyDescent="0.2">
      <c r="C12" s="3"/>
      <c r="D1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2025_ su 2024 metu pradzia</vt:lpstr>
      <vt:lpstr>Sheet1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</dc:creator>
  <cp:lastModifiedBy>Monika Dambrauskienė</cp:lastModifiedBy>
  <cp:lastPrinted>2025-01-14T07:45:02Z</cp:lastPrinted>
  <dcterms:created xsi:type="dcterms:W3CDTF">2007-01-25T06:51:43Z</dcterms:created>
  <dcterms:modified xsi:type="dcterms:W3CDTF">2025-01-29T06:59:59Z</dcterms:modified>
</cp:coreProperties>
</file>